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gnsplc.sharepoint.com/sites/US-PIC-WeanToFinishServices/Shared Documents/Environmental/Resources &amp; Tools/Tools/"/>
    </mc:Choice>
  </mc:AlternateContent>
  <xr:revisionPtr revIDLastSave="0" documentId="8_{FC484FB1-4232-441A-8310-15CFA95A8654}" xr6:coauthVersionLast="47" xr6:coauthVersionMax="47" xr10:uidLastSave="{00000000-0000-0000-0000-000000000000}"/>
  <bookViews>
    <workbookView xWindow="-14370" yWindow="-16545" windowWidth="29040" windowHeight="15720" xr2:uid="{A549826F-9186-4A45-9933-75BF6CC564F9}"/>
  </bookViews>
  <sheets>
    <sheet name="Tunnel Ventilation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E87" i="1"/>
  <c r="E85" i="1"/>
  <c r="E84" i="1"/>
  <c r="E83" i="1"/>
  <c r="E81" i="1"/>
  <c r="E79" i="1"/>
  <c r="E78" i="1"/>
  <c r="E77" i="1"/>
  <c r="E76" i="1"/>
  <c r="E75" i="1"/>
  <c r="K75" i="1" s="1"/>
  <c r="E73" i="1"/>
  <c r="E71" i="1"/>
  <c r="E70" i="1"/>
  <c r="E69" i="1"/>
  <c r="E68" i="1"/>
  <c r="E65" i="1"/>
  <c r="E64" i="1"/>
  <c r="E63" i="1"/>
  <c r="E62" i="1"/>
  <c r="E61" i="1"/>
  <c r="E60" i="1"/>
  <c r="E57" i="1"/>
  <c r="E56" i="1"/>
  <c r="E55" i="1"/>
  <c r="E54" i="1"/>
  <c r="E52" i="1"/>
  <c r="E51" i="1"/>
  <c r="V45" i="1"/>
  <c r="P45" i="1"/>
  <c r="O45" i="1"/>
  <c r="J45" i="1"/>
  <c r="I45" i="1"/>
  <c r="V44" i="1"/>
  <c r="P44" i="1"/>
  <c r="O44" i="1"/>
  <c r="J44" i="1"/>
  <c r="I44" i="1"/>
  <c r="V43" i="1"/>
  <c r="P43" i="1"/>
  <c r="O43" i="1"/>
  <c r="J43" i="1"/>
  <c r="I43" i="1"/>
  <c r="V42" i="1"/>
  <c r="V46" i="1" s="1"/>
  <c r="P42" i="1"/>
  <c r="Q42" i="1" s="1"/>
  <c r="O42" i="1"/>
  <c r="J42" i="1"/>
  <c r="I42" i="1"/>
  <c r="F37" i="1"/>
  <c r="F36" i="1"/>
  <c r="G36" i="1" s="1"/>
  <c r="F35" i="1"/>
  <c r="G35" i="1" s="1"/>
  <c r="F34" i="1"/>
  <c r="G34" i="1" s="1"/>
  <c r="H34" i="1" s="1"/>
  <c r="F33" i="1"/>
  <c r="G33" i="1" s="1"/>
  <c r="H33" i="1" s="1"/>
  <c r="F32" i="1"/>
  <c r="G32" i="1" s="1"/>
  <c r="H32" i="1" s="1"/>
  <c r="F31" i="1"/>
  <c r="G31" i="1" s="1"/>
  <c r="H31" i="1" s="1"/>
  <c r="F30" i="1"/>
  <c r="F29" i="1"/>
  <c r="G29" i="1" s="1"/>
  <c r="F28" i="1"/>
  <c r="G28" i="1" s="1"/>
  <c r="F27" i="1"/>
  <c r="G27" i="1" s="1"/>
  <c r="Q26" i="1"/>
  <c r="M26" i="1"/>
  <c r="F26" i="1"/>
  <c r="G26" i="1" s="1"/>
  <c r="H26" i="1" s="1"/>
  <c r="P19" i="1"/>
  <c r="P18" i="1"/>
  <c r="L18" i="1"/>
  <c r="P17" i="1"/>
  <c r="P16" i="1"/>
  <c r="L16" i="1"/>
  <c r="H35" i="1" l="1"/>
  <c r="H36" i="1"/>
  <c r="G37" i="1"/>
  <c r="H37" i="1" s="1"/>
  <c r="J90" i="1" s="1"/>
  <c r="E53" i="1"/>
  <c r="K51" i="1" s="1"/>
  <c r="E67" i="1"/>
  <c r="K67" i="1" s="1"/>
  <c r="E80" i="1"/>
  <c r="H27" i="1"/>
  <c r="K42" i="1"/>
  <c r="H28" i="1"/>
  <c r="M16" i="1"/>
  <c r="P20" i="1" s="1"/>
  <c r="P21" i="1" s="1"/>
  <c r="H29" i="1"/>
  <c r="G30" i="1"/>
  <c r="H30" i="1" s="1"/>
  <c r="E59" i="1"/>
  <c r="K59" i="1" s="1"/>
  <c r="E72" i="1"/>
  <c r="E86" i="1"/>
  <c r="K83" i="1" s="1"/>
  <c r="J51" i="1"/>
  <c r="J55" i="1"/>
  <c r="L55" i="1" s="1"/>
  <c r="J59" i="1"/>
  <c r="U83" i="1"/>
  <c r="U75" i="1"/>
  <c r="U67" i="1"/>
  <c r="U59" i="1"/>
  <c r="U51" i="1"/>
  <c r="U87" i="1"/>
  <c r="U79" i="1"/>
  <c r="U71" i="1"/>
  <c r="U63" i="1"/>
  <c r="U55" i="1"/>
  <c r="K87" i="1"/>
  <c r="K63" i="1"/>
  <c r="K79" i="1"/>
  <c r="J66" i="1"/>
  <c r="J58" i="1"/>
  <c r="J72" i="1"/>
  <c r="J63" i="1"/>
  <c r="J56" i="1"/>
  <c r="J69" i="1"/>
  <c r="J84" i="1"/>
  <c r="J75" i="1"/>
  <c r="J89" i="1"/>
  <c r="J65" i="1"/>
  <c r="J57" i="1"/>
  <c r="J87" i="1"/>
  <c r="J71" i="1"/>
  <c r="J67" i="1"/>
  <c r="J70" i="1"/>
  <c r="J62" i="1"/>
  <c r="J53" i="1"/>
  <c r="J76" i="1"/>
  <c r="J85" i="1"/>
  <c r="J61" i="1"/>
  <c r="J83" i="1"/>
  <c r="E89" i="1"/>
  <c r="E66" i="1"/>
  <c r="E82" i="1"/>
  <c r="E90" i="1"/>
  <c r="E58" i="1"/>
  <c r="K55" i="1" s="1"/>
  <c r="E74" i="1"/>
  <c r="K71" i="1" l="1"/>
  <c r="J77" i="1"/>
  <c r="J73" i="1"/>
  <c r="L71" i="1" s="1"/>
  <c r="J80" i="1"/>
  <c r="J54" i="1"/>
  <c r="J81" i="1"/>
  <c r="J88" i="1"/>
  <c r="L87" i="1"/>
  <c r="N87" i="1" s="1"/>
  <c r="J78" i="1"/>
  <c r="J74" i="1"/>
  <c r="J86" i="1"/>
  <c r="J79" i="1"/>
  <c r="J82" i="1"/>
  <c r="M55" i="1"/>
  <c r="J64" i="1"/>
  <c r="L63" i="1" s="1"/>
  <c r="J60" i="1"/>
  <c r="L59" i="1" s="1"/>
  <c r="J52" i="1"/>
  <c r="J68" i="1"/>
  <c r="L67" i="1" s="1"/>
  <c r="S87" i="1"/>
  <c r="L75" i="1"/>
  <c r="L79" i="1"/>
  <c r="L83" i="1"/>
  <c r="N55" i="1"/>
  <c r="R55" i="1"/>
  <c r="O55" i="1"/>
  <c r="S55" i="1"/>
  <c r="L51" i="1" l="1"/>
  <c r="M51" i="1" s="1"/>
  <c r="M67" i="1"/>
  <c r="S67" i="1"/>
  <c r="R67" i="1"/>
  <c r="O67" i="1"/>
  <c r="N67" i="1"/>
  <c r="M63" i="1"/>
  <c r="N63" i="1"/>
  <c r="S63" i="1"/>
  <c r="R63" i="1"/>
  <c r="O63" i="1"/>
  <c r="Q63" i="1" s="1"/>
  <c r="S71" i="1"/>
  <c r="M71" i="1"/>
  <c r="N71" i="1"/>
  <c r="O71" i="1"/>
  <c r="R71" i="1"/>
  <c r="R87" i="1"/>
  <c r="M87" i="1"/>
  <c r="O87" i="1"/>
  <c r="Q87" i="1" s="1"/>
  <c r="S75" i="1"/>
  <c r="R75" i="1"/>
  <c r="O75" i="1"/>
  <c r="N75" i="1"/>
  <c r="M75" i="1"/>
  <c r="Q55" i="1"/>
  <c r="P55" i="1"/>
  <c r="P71" i="1"/>
  <c r="Q71" i="1"/>
  <c r="S83" i="1"/>
  <c r="R83" i="1"/>
  <c r="O83" i="1"/>
  <c r="N83" i="1"/>
  <c r="M83" i="1"/>
  <c r="P67" i="1"/>
  <c r="Q67" i="1"/>
  <c r="S59" i="1"/>
  <c r="R59" i="1"/>
  <c r="O59" i="1"/>
  <c r="N59" i="1"/>
  <c r="M59" i="1"/>
  <c r="N79" i="1"/>
  <c r="O79" i="1"/>
  <c r="R79" i="1"/>
  <c r="S79" i="1"/>
  <c r="M79" i="1"/>
  <c r="R51" i="1" l="1"/>
  <c r="S51" i="1"/>
  <c r="O51" i="1"/>
  <c r="N51" i="1"/>
  <c r="P87" i="1"/>
  <c r="P63" i="1"/>
  <c r="P83" i="1"/>
  <c r="Q83" i="1"/>
  <c r="Q75" i="1"/>
  <c r="P75" i="1"/>
  <c r="Q59" i="1"/>
  <c r="P59" i="1"/>
  <c r="P79" i="1"/>
  <c r="Q79" i="1"/>
  <c r="P51" i="1" l="1"/>
  <c r="Q51" i="1"/>
</calcChain>
</file>

<file path=xl/sharedStrings.xml><?xml version="1.0" encoding="utf-8"?>
<sst xmlns="http://schemas.openxmlformats.org/spreadsheetml/2006/main" count="124" uniqueCount="105">
  <si>
    <t>Tunnel Ventilation Calculator</t>
  </si>
  <si>
    <t xml:space="preserve">This calculator is for estimating tunnel inlet opening along with other ventilation parameters and is not intended as a barn design tool. </t>
  </si>
  <si>
    <t>Input Cells</t>
  </si>
  <si>
    <t>Barn Dimensions</t>
  </si>
  <si>
    <t>Site ID</t>
  </si>
  <si>
    <t>Calculated Values</t>
  </si>
  <si>
    <t>Ventilation Target*</t>
  </si>
  <si>
    <t>Only needed for barns with peaked ceilings.</t>
  </si>
  <si>
    <t>Notes:</t>
  </si>
  <si>
    <t>Tunnel Inlet Air Speed*</t>
  </si>
  <si>
    <t>fpm</t>
  </si>
  <si>
    <t>Rafter Height, ft</t>
  </si>
  <si>
    <r>
      <t>Transverse Section, ft</t>
    </r>
    <r>
      <rPr>
        <b/>
        <vertAlign val="superscript"/>
        <sz val="11"/>
        <color theme="1"/>
        <rFont val="Arial"/>
        <family val="2"/>
      </rPr>
      <t>2</t>
    </r>
  </si>
  <si>
    <t>Barn Information</t>
  </si>
  <si>
    <t>Length</t>
  </si>
  <si>
    <t>ft</t>
  </si>
  <si>
    <t>Width</t>
  </si>
  <si>
    <t>*Calculations are based on the target air speed at the tunnel curtain opening.</t>
  </si>
  <si>
    <t xml:space="preserve"> Wall Height, ft</t>
  </si>
  <si>
    <t>Wall Height</t>
  </si>
  <si>
    <t>Rafter Height*</t>
  </si>
  <si>
    <t>Transverse Section</t>
  </si>
  <si>
    <r>
      <t>ft</t>
    </r>
    <r>
      <rPr>
        <vertAlign val="superscript"/>
        <sz val="11"/>
        <color theme="1"/>
        <rFont val="Arial"/>
        <family val="2"/>
      </rPr>
      <t>2</t>
    </r>
  </si>
  <si>
    <t>Barn Inventory</t>
  </si>
  <si>
    <t>Head</t>
  </si>
  <si>
    <t>Width, ft</t>
  </si>
  <si>
    <t>Length, ft</t>
  </si>
  <si>
    <t>Barn Volume</t>
  </si>
  <si>
    <r>
      <t>ft</t>
    </r>
    <r>
      <rPr>
        <vertAlign val="superscript"/>
        <sz val="11"/>
        <color theme="1"/>
        <rFont val="Arial"/>
        <family val="2"/>
      </rPr>
      <t>3</t>
    </r>
  </si>
  <si>
    <t>CFM</t>
  </si>
  <si>
    <t>Fan Output, CFM</t>
  </si>
  <si>
    <t>Fan</t>
  </si>
  <si>
    <t>Expected Fan Output</t>
  </si>
  <si>
    <t>Condition Based Output</t>
  </si>
  <si>
    <t>Adjusted Fan Output</t>
  </si>
  <si>
    <t>Custom</t>
  </si>
  <si>
    <t>Default</t>
  </si>
  <si>
    <t>Size, in</t>
  </si>
  <si>
    <t>Fan Condition &amp; Cleanliness</t>
  </si>
  <si>
    <t>Condition</t>
  </si>
  <si>
    <t>=</t>
  </si>
  <si>
    <t>Cleanliness</t>
  </si>
  <si>
    <t>New</t>
  </si>
  <si>
    <t>Clean</t>
  </si>
  <si>
    <t xml:space="preserve">Good </t>
  </si>
  <si>
    <t>Slightly Dirty</t>
  </si>
  <si>
    <t>Poor</t>
  </si>
  <si>
    <t>Moderate</t>
  </si>
  <si>
    <t>Very Poor</t>
  </si>
  <si>
    <t>Dirty</t>
  </si>
  <si>
    <r>
      <rPr>
        <b/>
        <sz val="11"/>
        <color theme="1"/>
        <rFont val="Arial"/>
        <family val="2"/>
      </rPr>
      <t>Fan Condition =</t>
    </r>
    <r>
      <rPr>
        <sz val="11"/>
        <color theme="1"/>
        <rFont val="Arial"/>
        <family val="2"/>
      </rPr>
      <t xml:space="preserve"> 1 and </t>
    </r>
    <r>
      <rPr>
        <b/>
        <sz val="11"/>
        <color theme="1"/>
        <rFont val="Arial"/>
        <family val="2"/>
      </rPr>
      <t>Cleanliness</t>
    </r>
    <r>
      <rPr>
        <sz val="11"/>
        <color theme="1"/>
        <rFont val="Arial"/>
        <family val="2"/>
      </rPr>
      <t xml:space="preserve">  =1 shows the potential of the system if everything was new and functioning perfectly. Adjusting </t>
    </r>
    <r>
      <rPr>
        <b/>
        <sz val="11"/>
        <color theme="1"/>
        <rFont val="Arial"/>
        <family val="2"/>
      </rPr>
      <t>Fan Condition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>Cleanliness</t>
    </r>
    <r>
      <rPr>
        <sz val="11"/>
        <color theme="1"/>
        <rFont val="Arial"/>
        <family val="2"/>
      </rPr>
      <t xml:space="preserve"> to reflect actual conditions will show the impact of worn &amp;/or dirty equipment.</t>
    </r>
  </si>
  <si>
    <r>
      <t xml:space="preserve">Ceiling inlet information is only needed if they are left open during the transition from ceiling inlets to full tunnel ventilation.                                                                                                                                    </t>
    </r>
    <r>
      <rPr>
        <b/>
        <sz val="11"/>
        <color theme="1"/>
        <rFont val="Arial"/>
        <family val="2"/>
      </rPr>
      <t>PIC recommends only having ceiling inlets open during the 1st tunnel stage.</t>
    </r>
  </si>
  <si>
    <t>Custom fan output can be entered for each fan size as well as information for a custom fan size.</t>
  </si>
  <si>
    <t>Tunnel Inlet Opening Dimensions</t>
  </si>
  <si>
    <t>Cool Cell Dimensions</t>
  </si>
  <si>
    <t>Ceiling Inlet Information</t>
  </si>
  <si>
    <t>Number of Openings</t>
  </si>
  <si>
    <t>Total Length, ft</t>
  </si>
  <si>
    <r>
      <t>Area, ft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/</t>
    </r>
  </si>
  <si>
    <r>
      <t>Total Area, ft</t>
    </r>
    <r>
      <rPr>
        <b/>
        <vertAlign val="superscript"/>
        <sz val="10"/>
        <color theme="1"/>
        <rFont val="Arial"/>
        <family val="2"/>
      </rPr>
      <t>2</t>
    </r>
  </si>
  <si>
    <t>Number of Panels</t>
  </si>
  <si>
    <t>Total Panel</t>
  </si>
  <si>
    <t>Number of Inlets</t>
  </si>
  <si>
    <t>Number of Sides</t>
  </si>
  <si>
    <t>Maximum Opening, in</t>
  </si>
  <si>
    <t>Height, ft</t>
  </si>
  <si>
    <t>Opening</t>
  </si>
  <si>
    <t>Panel</t>
  </si>
  <si>
    <r>
      <t>Area, ft</t>
    </r>
    <r>
      <rPr>
        <b/>
        <vertAlign val="superscript"/>
        <sz val="10"/>
        <color theme="1"/>
        <rFont val="Arial"/>
        <family val="2"/>
      </rPr>
      <t>2</t>
    </r>
  </si>
  <si>
    <t>Length, in</t>
  </si>
  <si>
    <r>
      <rPr>
        <b/>
        <sz val="12"/>
        <color theme="1"/>
        <rFont val="Arial"/>
        <family val="2"/>
      </rPr>
      <t>Reminder:</t>
    </r>
    <r>
      <rPr>
        <sz val="12"/>
        <color theme="1"/>
        <rFont val="Arial"/>
        <family val="2"/>
      </rPr>
      <t xml:space="preserve"> The correct tunnel inlet air speed is dependent on barn design characteristics. It is </t>
    </r>
    <r>
      <rPr>
        <b/>
        <sz val="12"/>
        <color theme="1"/>
        <rFont val="Arial"/>
        <family val="2"/>
      </rPr>
      <t>not</t>
    </r>
    <r>
      <rPr>
        <sz val="12"/>
        <color theme="1"/>
        <rFont val="Arial"/>
        <family val="2"/>
      </rPr>
      <t xml:space="preserve"> a one speed fits all proposition.</t>
    </r>
  </si>
  <si>
    <t>Estimated Stage Settings to Achieve Tunnel Inlet Air Speed Target</t>
  </si>
  <si>
    <t>Tunnel Stage</t>
  </si>
  <si>
    <t>Controller Stage</t>
  </si>
  <si>
    <t>Potential</t>
  </si>
  <si>
    <t xml:space="preserve">Adjusted </t>
  </si>
  <si>
    <t>Air Exchange, Seconds</t>
  </si>
  <si>
    <r>
      <t>Tunnel Opening Area Needed, ft</t>
    </r>
    <r>
      <rPr>
        <b/>
        <vertAlign val="superscript"/>
        <sz val="10"/>
        <color theme="1"/>
        <rFont val="Arial"/>
        <family val="2"/>
      </rPr>
      <t>2</t>
    </r>
  </si>
  <si>
    <t>Tunnel Inlet Opening Needed, ft</t>
  </si>
  <si>
    <t>Tunnel Opening %</t>
  </si>
  <si>
    <t xml:space="preserve"> Middle of Barn Air Speed, FPM </t>
  </si>
  <si>
    <t>Cool Cell Face Velocity, FPM</t>
  </si>
  <si>
    <t>Ceiling Inlet Opening, %    (0 - 100)</t>
  </si>
  <si>
    <r>
      <t>Ceiling Inlet Area Open, ft</t>
    </r>
    <r>
      <rPr>
        <b/>
        <vertAlign val="superscript"/>
        <sz val="10"/>
        <color theme="1"/>
        <rFont val="Arial"/>
        <family val="2"/>
      </rPr>
      <t>2</t>
    </r>
  </si>
  <si>
    <t>Number of</t>
  </si>
  <si>
    <t>Fan Output</t>
  </si>
  <si>
    <t>Total CFM /</t>
  </si>
  <si>
    <t>CFM /</t>
  </si>
  <si>
    <t>Fans</t>
  </si>
  <si>
    <t>Stage</t>
  </si>
  <si>
    <t xml:space="preserve">The calculator estimates the tunnel curtain opening based on the desired air speed,  size of the opening &amp; fan  CFM output.                                        </t>
  </si>
  <si>
    <t xml:space="preserve"> While most systems will not need all of them there are 10  stages available should they be needed.                                                                                               </t>
  </si>
  <si>
    <t>Blue cells that change to yellow, orange or red indicate the values are  approaching or are past the desired outcome. The condition for each column is found below the column.</t>
  </si>
  <si>
    <t>10-20% Reduction</t>
  </si>
  <si>
    <t>&gt;90% of maximum area</t>
  </si>
  <si>
    <r>
      <t>If the</t>
    </r>
    <r>
      <rPr>
        <b/>
        <sz val="11"/>
        <color theme="1"/>
        <rFont val="Aptos Narrow"/>
        <family val="2"/>
        <scheme val="minor"/>
      </rPr>
      <t xml:space="preserve"> Tunnel Curtain Area Needed</t>
    </r>
    <r>
      <rPr>
        <sz val="11"/>
        <color theme="1"/>
        <rFont val="Aptos Narrow"/>
        <family val="2"/>
        <scheme val="minor"/>
      </rPr>
      <t xml:space="preserve"> is flagged  the </t>
    </r>
    <r>
      <rPr>
        <b/>
        <sz val="11"/>
        <color theme="1"/>
        <rFont val="Aptos Narrow"/>
        <family val="2"/>
        <scheme val="minor"/>
      </rPr>
      <t>Curtain Opening Needed</t>
    </r>
    <r>
      <rPr>
        <sz val="11"/>
        <color theme="1"/>
        <rFont val="Aptos Narrow"/>
        <family val="2"/>
        <scheme val="minor"/>
      </rPr>
      <t xml:space="preserve"> should also be reviewed.</t>
    </r>
  </si>
  <si>
    <t>&gt;450fpm</t>
  </si>
  <si>
    <t>&gt;350fpm</t>
  </si>
  <si>
    <t>20-30% Reduction</t>
  </si>
  <si>
    <t>&gt;95% of maximum area</t>
  </si>
  <si>
    <t>&gt;600fpm</t>
  </si>
  <si>
    <t>&gt;400fpm</t>
  </si>
  <si>
    <t>&gt;30% Reduction</t>
  </si>
  <si>
    <t>Exceeds maximum area</t>
  </si>
  <si>
    <t>&gt;700fpm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</si>
</sst>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48"/>
      <color theme="1"/>
      <name val="Aptos Display"/>
      <family val="2"/>
      <scheme val="major"/>
    </font>
    <font>
      <sz val="18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D44B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7" fillId="3" borderId="0" xfId="0" applyFont="1" applyFill="1"/>
    <xf numFmtId="0" fontId="9" fillId="0" borderId="0" xfId="0" applyFont="1" applyAlignment="1">
      <alignment horizontal="right"/>
    </xf>
    <xf numFmtId="0" fontId="7" fillId="5" borderId="0" xfId="0" applyFont="1" applyFill="1"/>
    <xf numFmtId="0" fontId="7" fillId="6" borderId="12" xfId="0" applyFont="1" applyFill="1" applyBorder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7" fillId="0" borderId="12" xfId="0" applyFont="1" applyBorder="1"/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3" borderId="0" xfId="0" applyFont="1" applyFill="1" applyAlignment="1" applyProtection="1">
      <alignment horizontal="center"/>
      <protection locked="0"/>
    </xf>
    <xf numFmtId="0" fontId="7" fillId="0" borderId="26" xfId="0" applyFont="1" applyBorder="1"/>
    <xf numFmtId="164" fontId="13" fillId="5" borderId="27" xfId="0" applyNumberFormat="1" applyFont="1" applyFill="1" applyBorder="1" applyAlignment="1">
      <alignment horizontal="center"/>
    </xf>
    <xf numFmtId="0" fontId="7" fillId="0" borderId="28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24" xfId="0" applyFont="1" applyBorder="1"/>
    <xf numFmtId="164" fontId="13" fillId="5" borderId="29" xfId="0" applyNumberFormat="1" applyFont="1" applyFill="1" applyBorder="1" applyAlignment="1">
      <alignment horizontal="center"/>
    </xf>
    <xf numFmtId="0" fontId="7" fillId="0" borderId="25" xfId="0" applyFont="1" applyBorder="1"/>
    <xf numFmtId="0" fontId="10" fillId="3" borderId="0" xfId="0" applyFont="1" applyFill="1" applyAlignment="1" applyProtection="1">
      <alignment horizontal="center" vertical="center"/>
      <protection locked="0"/>
    </xf>
    <xf numFmtId="0" fontId="7" fillId="0" borderId="24" xfId="0" applyFont="1" applyBorder="1" applyAlignment="1">
      <alignment wrapText="1"/>
    </xf>
    <xf numFmtId="164" fontId="7" fillId="5" borderId="29" xfId="0" applyNumberFormat="1" applyFont="1" applyFill="1" applyBorder="1" applyAlignment="1">
      <alignment horizontal="center"/>
    </xf>
    <xf numFmtId="0" fontId="7" fillId="0" borderId="18" xfId="0" applyFont="1" applyBorder="1"/>
    <xf numFmtId="0" fontId="10" fillId="3" borderId="19" xfId="0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21" xfId="0" applyFont="1" applyBorder="1"/>
    <xf numFmtId="0" fontId="7" fillId="5" borderId="22" xfId="0" applyFont="1" applyFill="1" applyBorder="1" applyAlignment="1">
      <alignment horizontal="center"/>
    </xf>
    <xf numFmtId="0" fontId="7" fillId="0" borderId="23" xfId="0" applyFont="1" applyBorder="1"/>
    <xf numFmtId="0" fontId="3" fillId="0" borderId="0" xfId="0" applyFont="1" applyAlignment="1">
      <alignment horizontal="center"/>
    </xf>
    <xf numFmtId="0" fontId="10" fillId="0" borderId="34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3" borderId="36" xfId="0" applyFont="1" applyFill="1" applyBorder="1" applyAlignment="1" applyProtection="1">
      <alignment horizontal="center"/>
      <protection locked="0"/>
    </xf>
    <xf numFmtId="0" fontId="7" fillId="0" borderId="36" xfId="0" applyFont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1" fontId="7" fillId="5" borderId="15" xfId="0" applyNumberFormat="1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0" fillId="3" borderId="27" xfId="0" applyFont="1" applyFill="1" applyBorder="1" applyAlignment="1" applyProtection="1">
      <alignment horizont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7" fillId="0" borderId="27" xfId="0" applyFont="1" applyBorder="1"/>
    <xf numFmtId="0" fontId="16" fillId="0" borderId="3" xfId="0" applyFont="1" applyBorder="1" applyAlignment="1">
      <alignment horizontal="center" vertical="center" wrapText="1"/>
    </xf>
    <xf numFmtId="0" fontId="10" fillId="3" borderId="37" xfId="0" applyFont="1" applyFill="1" applyBorder="1" applyAlignment="1" applyProtection="1">
      <alignment horizontal="center"/>
      <protection locked="0"/>
    </xf>
    <xf numFmtId="0" fontId="7" fillId="0" borderId="37" xfId="0" applyFont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5" fillId="0" borderId="29" xfId="0" applyFont="1" applyBorder="1" applyAlignment="1">
      <alignment horizontal="center"/>
    </xf>
    <xf numFmtId="1" fontId="7" fillId="5" borderId="25" xfId="0" applyNumberFormat="1" applyFont="1" applyFill="1" applyBorder="1" applyAlignment="1">
      <alignment horizontal="center"/>
    </xf>
    <xf numFmtId="0" fontId="7" fillId="0" borderId="29" xfId="0" applyFont="1" applyBorder="1"/>
    <xf numFmtId="0" fontId="7" fillId="0" borderId="29" xfId="0" applyFont="1" applyBorder="1" applyAlignment="1">
      <alignment horizontal="center"/>
    </xf>
    <xf numFmtId="9" fontId="7" fillId="0" borderId="29" xfId="0" applyNumberFormat="1" applyFont="1" applyBorder="1" applyAlignment="1">
      <alignment horizontal="center" vertical="center" wrapText="1"/>
    </xf>
    <xf numFmtId="9" fontId="7" fillId="0" borderId="25" xfId="0" applyNumberFormat="1" applyFont="1" applyBorder="1" applyAlignment="1">
      <alignment horizontal="center"/>
    </xf>
    <xf numFmtId="0" fontId="7" fillId="8" borderId="24" xfId="0" applyFont="1" applyFill="1" applyBorder="1"/>
    <xf numFmtId="9" fontId="7" fillId="0" borderId="29" xfId="0" applyNumberFormat="1" applyFont="1" applyBorder="1" applyAlignment="1">
      <alignment horizontal="center"/>
    </xf>
    <xf numFmtId="0" fontId="7" fillId="8" borderId="29" xfId="0" applyFont="1" applyFill="1" applyBorder="1"/>
    <xf numFmtId="0" fontId="7" fillId="9" borderId="24" xfId="0" applyFont="1" applyFill="1" applyBorder="1"/>
    <xf numFmtId="0" fontId="7" fillId="9" borderId="29" xfId="0" applyFont="1" applyFill="1" applyBorder="1"/>
    <xf numFmtId="0" fontId="13" fillId="0" borderId="0" xfId="0" applyFont="1" applyAlignment="1">
      <alignment horizontal="center"/>
    </xf>
    <xf numFmtId="0" fontId="7" fillId="10" borderId="21" xfId="0" applyFont="1" applyFill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9" fontId="7" fillId="0" borderId="22" xfId="0" applyNumberFormat="1" applyFont="1" applyBorder="1" applyAlignment="1">
      <alignment horizontal="center"/>
    </xf>
    <xf numFmtId="0" fontId="7" fillId="10" borderId="22" xfId="0" applyFont="1" applyFill="1" applyBorder="1"/>
    <xf numFmtId="9" fontId="7" fillId="0" borderId="23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7" fillId="0" borderId="38" xfId="0" applyFont="1" applyBorder="1" applyAlignment="1">
      <alignment horizontal="center"/>
    </xf>
    <xf numFmtId="0" fontId="13" fillId="5" borderId="39" xfId="0" applyFont="1" applyFill="1" applyBorder="1" applyAlignment="1">
      <alignment horizontal="center"/>
    </xf>
    <xf numFmtId="0" fontId="15" fillId="0" borderId="40" xfId="0" applyFont="1" applyBorder="1" applyAlignment="1">
      <alignment horizontal="center"/>
    </xf>
    <xf numFmtId="1" fontId="7" fillId="5" borderId="41" xfId="0" applyNumberFormat="1" applyFont="1" applyFill="1" applyBorder="1" applyAlignment="1">
      <alignment horizontal="center"/>
    </xf>
    <xf numFmtId="0" fontId="13" fillId="3" borderId="35" xfId="0" applyFont="1" applyFill="1" applyBorder="1" applyAlignment="1" applyProtection="1">
      <alignment horizontal="center"/>
      <protection locked="0"/>
    </xf>
    <xf numFmtId="0" fontId="10" fillId="0" borderId="42" xfId="0" applyFont="1" applyBorder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13" fillId="5" borderId="21" xfId="0" applyFont="1" applyFill="1" applyBorder="1" applyAlignment="1">
      <alignment horizontal="center"/>
    </xf>
    <xf numFmtId="0" fontId="15" fillId="0" borderId="22" xfId="0" applyFont="1" applyBorder="1" applyAlignment="1">
      <alignment horizontal="center"/>
    </xf>
    <xf numFmtId="1" fontId="7" fillId="5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43" xfId="0" applyBorder="1"/>
    <xf numFmtId="0" fontId="19" fillId="0" borderId="34" xfId="0" applyFont="1" applyBorder="1"/>
    <xf numFmtId="0" fontId="18" fillId="0" borderId="34" xfId="0" applyFont="1" applyBorder="1" applyAlignment="1">
      <alignment horizontal="center"/>
    </xf>
    <xf numFmtId="0" fontId="19" fillId="0" borderId="44" xfId="0" applyFont="1" applyBorder="1"/>
    <xf numFmtId="0" fontId="18" fillId="0" borderId="35" xfId="0" applyFont="1" applyBorder="1" applyAlignment="1">
      <alignment horizontal="center" wrapText="1"/>
    </xf>
    <xf numFmtId="0" fontId="18" fillId="0" borderId="35" xfId="0" applyFont="1" applyBorder="1" applyAlignment="1">
      <alignment horizontal="center"/>
    </xf>
    <xf numFmtId="0" fontId="18" fillId="0" borderId="35" xfId="0" applyFont="1" applyBorder="1"/>
    <xf numFmtId="0" fontId="21" fillId="3" borderId="26" xfId="0" applyFont="1" applyFill="1" applyBorder="1" applyAlignment="1" applyProtection="1">
      <alignment horizontal="center"/>
      <protection locked="0"/>
    </xf>
    <xf numFmtId="0" fontId="21" fillId="3" borderId="27" xfId="0" applyFont="1" applyFill="1" applyBorder="1" applyAlignment="1" applyProtection="1">
      <alignment horizontal="center"/>
      <protection locked="0"/>
    </xf>
    <xf numFmtId="0" fontId="21" fillId="3" borderId="45" xfId="0" applyFont="1" applyFill="1" applyBorder="1" applyAlignment="1" applyProtection="1">
      <alignment horizontal="center"/>
      <protection locked="0"/>
    </xf>
    <xf numFmtId="0" fontId="13" fillId="5" borderId="34" xfId="0" applyFont="1" applyFill="1" applyBorder="1" applyAlignment="1">
      <alignment horizontal="center"/>
    </xf>
    <xf numFmtId="0" fontId="7" fillId="5" borderId="46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21" fillId="3" borderId="24" xfId="0" applyFont="1" applyFill="1" applyBorder="1" applyAlignment="1" applyProtection="1">
      <alignment horizontal="center"/>
      <protection locked="0"/>
    </xf>
    <xf numFmtId="0" fontId="21" fillId="3" borderId="29" xfId="0" applyFont="1" applyFill="1" applyBorder="1" applyAlignment="1" applyProtection="1">
      <alignment horizontal="center"/>
      <protection locked="0"/>
    </xf>
    <xf numFmtId="0" fontId="21" fillId="3" borderId="48" xfId="0" applyFont="1" applyFill="1" applyBorder="1" applyAlignment="1" applyProtection="1">
      <alignment horizontal="center"/>
      <protection locked="0"/>
    </xf>
    <xf numFmtId="0" fontId="13" fillId="5" borderId="37" xfId="0" applyFont="1" applyFill="1" applyBorder="1" applyAlignment="1">
      <alignment horizontal="center"/>
    </xf>
    <xf numFmtId="0" fontId="7" fillId="5" borderId="49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21" fillId="3" borderId="21" xfId="0" applyFont="1" applyFill="1" applyBorder="1" applyAlignment="1" applyProtection="1">
      <alignment horizontal="center"/>
      <protection locked="0"/>
    </xf>
    <xf numFmtId="0" fontId="21" fillId="3" borderId="22" xfId="0" applyFont="1" applyFill="1" applyBorder="1" applyAlignment="1" applyProtection="1">
      <alignment horizontal="center"/>
      <protection locked="0"/>
    </xf>
    <xf numFmtId="0" fontId="21" fillId="3" borderId="50" xfId="0" applyFont="1" applyFill="1" applyBorder="1" applyAlignment="1" applyProtection="1">
      <alignment horizontal="center"/>
      <protection locked="0"/>
    </xf>
    <xf numFmtId="0" fontId="13" fillId="5" borderId="35" xfId="0" applyFont="1" applyFill="1" applyBorder="1" applyAlignment="1">
      <alignment horizontal="center"/>
    </xf>
    <xf numFmtId="0" fontId="7" fillId="5" borderId="5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 wrapText="1"/>
    </xf>
    <xf numFmtId="0" fontId="4" fillId="0" borderId="0" xfId="0" applyFont="1"/>
    <xf numFmtId="0" fontId="13" fillId="5" borderId="29" xfId="0" applyFont="1" applyFill="1" applyBorder="1" applyAlignment="1">
      <alignment horizontal="center"/>
    </xf>
    <xf numFmtId="0" fontId="21" fillId="3" borderId="14" xfId="0" applyFont="1" applyFill="1" applyBorder="1" applyAlignment="1" applyProtection="1">
      <alignment horizontal="center"/>
      <protection locked="0"/>
    </xf>
    <xf numFmtId="0" fontId="13" fillId="5" borderId="52" xfId="0" applyFont="1" applyFill="1" applyBorder="1" applyAlignment="1">
      <alignment horizontal="center"/>
    </xf>
    <xf numFmtId="0" fontId="21" fillId="3" borderId="13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19" fillId="0" borderId="33" xfId="0" applyFont="1" applyBorder="1"/>
    <xf numFmtId="0" fontId="7" fillId="0" borderId="2" xfId="0" applyFont="1" applyBorder="1"/>
    <xf numFmtId="0" fontId="0" fillId="0" borderId="53" xfId="0" applyBorder="1"/>
    <xf numFmtId="0" fontId="0" fillId="0" borderId="0" xfId="0" applyAlignment="1" applyProtection="1">
      <alignment horizontal="left" vertical="top" wrapText="1"/>
      <protection locked="0"/>
    </xf>
    <xf numFmtId="164" fontId="10" fillId="5" borderId="34" xfId="0" applyNumberFormat="1" applyFont="1" applyFill="1" applyBorder="1" applyAlignment="1">
      <alignment horizontal="center" vertical="center"/>
    </xf>
    <xf numFmtId="164" fontId="10" fillId="5" borderId="33" xfId="0" applyNumberFormat="1" applyFont="1" applyFill="1" applyBorder="1" applyAlignment="1">
      <alignment horizontal="center" vertical="center"/>
    </xf>
    <xf numFmtId="164" fontId="10" fillId="5" borderId="35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8" fillId="0" borderId="44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 vertical="top"/>
      <protection locked="0"/>
    </xf>
    <xf numFmtId="0" fontId="8" fillId="3" borderId="34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8" fillId="3" borderId="35" xfId="0" applyFont="1" applyFill="1" applyBorder="1" applyAlignment="1" applyProtection="1">
      <alignment horizontal="center" vertical="center"/>
      <protection locked="0"/>
    </xf>
    <xf numFmtId="9" fontId="10" fillId="5" borderId="34" xfId="1" applyFont="1" applyFill="1" applyBorder="1" applyAlignment="1" applyProtection="1">
      <alignment horizontal="center" vertical="center"/>
    </xf>
    <xf numFmtId="9" fontId="10" fillId="5" borderId="33" xfId="1" applyFont="1" applyFill="1" applyBorder="1" applyAlignment="1" applyProtection="1">
      <alignment horizontal="center" vertical="center"/>
    </xf>
    <xf numFmtId="9" fontId="10" fillId="5" borderId="35" xfId="1" applyFont="1" applyFill="1" applyBorder="1" applyAlignment="1" applyProtection="1">
      <alignment horizontal="center" vertical="center"/>
    </xf>
    <xf numFmtId="1" fontId="10" fillId="5" borderId="34" xfId="0" applyNumberFormat="1" applyFont="1" applyFill="1" applyBorder="1" applyAlignment="1">
      <alignment horizontal="center" vertical="center"/>
    </xf>
    <xf numFmtId="1" fontId="10" fillId="5" borderId="33" xfId="0" applyNumberFormat="1" applyFont="1" applyFill="1" applyBorder="1" applyAlignment="1">
      <alignment horizontal="center" vertical="center"/>
    </xf>
    <xf numFmtId="1" fontId="10" fillId="5" borderId="35" xfId="0" applyNumberFormat="1" applyFont="1" applyFill="1" applyBorder="1" applyAlignment="1">
      <alignment horizontal="center" vertical="center"/>
    </xf>
    <xf numFmtId="1" fontId="10" fillId="3" borderId="34" xfId="0" applyNumberFormat="1" applyFont="1" applyFill="1" applyBorder="1" applyAlignment="1" applyProtection="1">
      <alignment horizontal="center" vertical="center"/>
      <protection locked="0"/>
    </xf>
    <xf numFmtId="1" fontId="10" fillId="3" borderId="33" xfId="0" applyNumberFormat="1" applyFont="1" applyFill="1" applyBorder="1" applyAlignment="1" applyProtection="1">
      <alignment horizontal="center" vertical="center"/>
      <protection locked="0"/>
    </xf>
    <xf numFmtId="1" fontId="10" fillId="3" borderId="35" xfId="0" applyNumberFormat="1" applyFont="1" applyFill="1" applyBorder="1" applyAlignment="1" applyProtection="1">
      <alignment horizontal="center" vertical="center"/>
      <protection locked="0"/>
    </xf>
    <xf numFmtId="2" fontId="10" fillId="5" borderId="34" xfId="0" applyNumberFormat="1" applyFont="1" applyFill="1" applyBorder="1" applyAlignment="1">
      <alignment horizontal="center" vertical="center"/>
    </xf>
    <xf numFmtId="2" fontId="10" fillId="5" borderId="33" xfId="0" applyNumberFormat="1" applyFont="1" applyFill="1" applyBorder="1" applyAlignment="1">
      <alignment horizontal="center" vertical="center"/>
    </xf>
    <xf numFmtId="2" fontId="10" fillId="5" borderId="35" xfId="0" applyNumberFormat="1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0" fillId="10" borderId="0" xfId="0" applyFill="1" applyAlignment="1">
      <alignment horizontal="center" wrapText="1"/>
    </xf>
    <xf numFmtId="0" fontId="0" fillId="10" borderId="0" xfId="0" applyFill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0" fillId="11" borderId="0" xfId="0" applyFill="1" applyAlignment="1">
      <alignment horizontal="center" wrapText="1"/>
    </xf>
    <xf numFmtId="0" fontId="0" fillId="11" borderId="0" xfId="0" applyFill="1" applyAlignment="1">
      <alignment horizontal="center" vertical="center" wrapText="1"/>
    </xf>
    <xf numFmtId="0" fontId="0" fillId="8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wrapText="1"/>
    </xf>
    <xf numFmtId="0" fontId="18" fillId="0" borderId="35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/>
    </xf>
    <xf numFmtId="0" fontId="18" fillId="0" borderId="34" xfId="0" applyFont="1" applyBorder="1" applyAlignment="1">
      <alignment horizont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wrapText="1"/>
    </xf>
    <xf numFmtId="0" fontId="7" fillId="7" borderId="1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vertical="center" wrapText="1"/>
    </xf>
    <xf numFmtId="0" fontId="7" fillId="7" borderId="7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wrapText="1"/>
    </xf>
    <xf numFmtId="0" fontId="7" fillId="7" borderId="8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0" fillId="6" borderId="30" xfId="0" applyFont="1" applyFill="1" applyBorder="1" applyAlignment="1">
      <alignment horizontal="center"/>
    </xf>
    <xf numFmtId="0" fontId="10" fillId="6" borderId="31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9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/>
      <protection locked="0"/>
    </xf>
    <xf numFmtId="0" fontId="7" fillId="7" borderId="0" xfId="0" applyFont="1" applyFill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17">
    <dxf>
      <font>
        <color theme="4" tint="0.59996337778862885"/>
      </font>
      <fill>
        <patternFill patternType="solid">
          <bgColor theme="4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D44B"/>
        </patternFill>
      </fill>
    </dxf>
    <dxf>
      <fill>
        <patternFill>
          <bgColor rgb="FFFF6D6D"/>
        </patternFill>
      </fill>
    </dxf>
    <dxf>
      <font>
        <color theme="4" tint="0.59996337778862885"/>
      </font>
    </dxf>
    <dxf>
      <fill>
        <patternFill>
          <bgColor rgb="FFFFFFCC"/>
        </patternFill>
      </fill>
    </dxf>
    <dxf>
      <fill>
        <patternFill>
          <bgColor rgb="FFFFD44B"/>
        </patternFill>
      </fill>
    </dxf>
    <dxf>
      <fill>
        <patternFill>
          <bgColor rgb="FFFF6D6D"/>
        </patternFill>
      </fill>
    </dxf>
    <dxf>
      <font>
        <color theme="4" tint="0.59996337778862885"/>
      </font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D44B"/>
        </patternFill>
      </fill>
    </dxf>
    <dxf>
      <font>
        <strike val="0"/>
      </font>
      <fill>
        <patternFill>
          <bgColor rgb="FFFF6D6D"/>
        </patternFill>
      </fill>
    </dxf>
    <dxf>
      <font>
        <color theme="4" tint="0.59996337778862885"/>
      </font>
    </dxf>
    <dxf>
      <font>
        <color theme="4" tint="0.59996337778862885"/>
      </font>
      <fill>
        <patternFill>
          <bgColor theme="4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D44B"/>
        </patternFill>
      </fill>
    </dxf>
    <dxf>
      <fill>
        <patternFill>
          <bgColor rgb="FFFF6D6D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15</xdr:row>
      <xdr:rowOff>57150</xdr:rowOff>
    </xdr:from>
    <xdr:to>
      <xdr:col>8</xdr:col>
      <xdr:colOff>828674</xdr:colOff>
      <xdr:row>17</xdr:row>
      <xdr:rowOff>0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5FC984ED-272B-4800-B6C1-75381ABB1163}"/>
            </a:ext>
          </a:extLst>
        </xdr:cNvPr>
        <xdr:cNvSpPr/>
      </xdr:nvSpPr>
      <xdr:spPr>
        <a:xfrm>
          <a:off x="4994274" y="3038475"/>
          <a:ext cx="1762125" cy="323850"/>
        </a:xfrm>
        <a:prstGeom prst="triangle">
          <a:avLst>
            <a:gd name="adj" fmla="val 5000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17</xdr:row>
      <xdr:rowOff>1</xdr:rowOff>
    </xdr:from>
    <xdr:to>
      <xdr:col>8</xdr:col>
      <xdr:colOff>838200</xdr:colOff>
      <xdr:row>18</xdr:row>
      <xdr:rowOff>171451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25ACD52-4F58-445E-A163-D81F76D082DB}"/>
            </a:ext>
          </a:extLst>
        </xdr:cNvPr>
        <xdr:cNvSpPr/>
      </xdr:nvSpPr>
      <xdr:spPr>
        <a:xfrm>
          <a:off x="4981575" y="3362326"/>
          <a:ext cx="1781175" cy="361950"/>
        </a:xfrm>
        <a:prstGeom prst="rect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842962</xdr:colOff>
      <xdr:row>14</xdr:row>
      <xdr:rowOff>9525</xdr:rowOff>
    </xdr:from>
    <xdr:to>
      <xdr:col>9</xdr:col>
      <xdr:colOff>809625</xdr:colOff>
      <xdr:row>15</xdr:row>
      <xdr:rowOff>57150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0F2FEC0-48AC-4CFD-AB5E-A7C4F8312301}"/>
            </a:ext>
          </a:extLst>
        </xdr:cNvPr>
        <xdr:cNvCxnSpPr>
          <a:stCxn id="2" idx="0"/>
        </xdr:cNvCxnSpPr>
      </xdr:nvCxnSpPr>
      <xdr:spPr>
        <a:xfrm flipV="1">
          <a:off x="5827712" y="2797175"/>
          <a:ext cx="1846263" cy="241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814387</xdr:colOff>
      <xdr:row>15</xdr:row>
      <xdr:rowOff>85725</xdr:rowOff>
    </xdr:from>
    <xdr:to>
      <xdr:col>10</xdr:col>
      <xdr:colOff>742950</xdr:colOff>
      <xdr:row>17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0865A00-EAF1-4E4C-902B-7D614814BE04}"/>
            </a:ext>
          </a:extLst>
        </xdr:cNvPr>
        <xdr:cNvCxnSpPr/>
      </xdr:nvCxnSpPr>
      <xdr:spPr>
        <a:xfrm flipV="1">
          <a:off x="6735762" y="3063875"/>
          <a:ext cx="1817688" cy="2984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838200</xdr:colOff>
      <xdr:row>17</xdr:row>
      <xdr:rowOff>57150</xdr:rowOff>
    </xdr:from>
    <xdr:to>
      <xdr:col>10</xdr:col>
      <xdr:colOff>733425</xdr:colOff>
      <xdr:row>18</xdr:row>
      <xdr:rowOff>180975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D337B54-E943-4533-87AA-A286DD5AD20F}"/>
            </a:ext>
          </a:extLst>
        </xdr:cNvPr>
        <xdr:cNvCxnSpPr/>
      </xdr:nvCxnSpPr>
      <xdr:spPr>
        <a:xfrm flipV="1">
          <a:off x="6762750" y="3419475"/>
          <a:ext cx="1778000" cy="3111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723900</xdr:colOff>
      <xdr:row>15</xdr:row>
      <xdr:rowOff>95250</xdr:rowOff>
    </xdr:from>
    <xdr:to>
      <xdr:col>10</xdr:col>
      <xdr:colOff>723900</xdr:colOff>
      <xdr:row>17</xdr:row>
      <xdr:rowOff>76200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BA1703F-E473-4F33-99B6-FB90372CFDD9}"/>
            </a:ext>
          </a:extLst>
        </xdr:cNvPr>
        <xdr:cNvCxnSpPr/>
      </xdr:nvCxnSpPr>
      <xdr:spPr>
        <a:xfrm>
          <a:off x="8534400" y="3076575"/>
          <a:ext cx="0" cy="3619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781050</xdr:colOff>
      <xdr:row>14</xdr:row>
      <xdr:rowOff>0</xdr:rowOff>
    </xdr:from>
    <xdr:to>
      <xdr:col>10</xdr:col>
      <xdr:colOff>714375</xdr:colOff>
      <xdr:row>15</xdr:row>
      <xdr:rowOff>76200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E9FE8DE-8EEE-4165-9C04-334BCD1B65A6}"/>
            </a:ext>
          </a:extLst>
        </xdr:cNvPr>
        <xdr:cNvCxnSpPr/>
      </xdr:nvCxnSpPr>
      <xdr:spPr>
        <a:xfrm>
          <a:off x="7648575" y="2790825"/>
          <a:ext cx="873125" cy="2667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15</xdr:row>
      <xdr:rowOff>85725</xdr:rowOff>
    </xdr:from>
    <xdr:to>
      <xdr:col>7</xdr:col>
      <xdr:colOff>666751</xdr:colOff>
      <xdr:row>16</xdr:row>
      <xdr:rowOff>9525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09A0F30-19DA-41DB-B91E-F98A38C2087C}"/>
            </a:ext>
          </a:extLst>
        </xdr:cNvPr>
        <xdr:cNvCxnSpPr>
          <a:stCxn id="10" idx="1"/>
        </xdr:cNvCxnSpPr>
      </xdr:nvCxnSpPr>
      <xdr:spPr>
        <a:xfrm flipH="1" flipV="1">
          <a:off x="4981575" y="3063875"/>
          <a:ext cx="666751" cy="1143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666751</xdr:colOff>
      <xdr:row>15</xdr:row>
      <xdr:rowOff>38100</xdr:rowOff>
    </xdr:from>
    <xdr:to>
      <xdr:col>7</xdr:col>
      <xdr:colOff>809625</xdr:colOff>
      <xdr:row>16</xdr:row>
      <xdr:rowOff>171450</xdr:rowOff>
    </xdr:to>
    <xdr:sp macro="" textlink="">
      <xdr:nvSpPr>
        <xdr:cNvPr id="10" name="Left Brace 9">
          <a:extLst>
            <a:ext uri="{FF2B5EF4-FFF2-40B4-BE49-F238E27FC236}">
              <a16:creationId xmlns:a16="http://schemas.microsoft.com/office/drawing/2014/main" id="{6DC17541-2FA3-4CA8-B9E0-E5390E58F719}"/>
            </a:ext>
          </a:extLst>
        </xdr:cNvPr>
        <xdr:cNvSpPr/>
      </xdr:nvSpPr>
      <xdr:spPr>
        <a:xfrm>
          <a:off x="5648326" y="3019425"/>
          <a:ext cx="139699" cy="323850"/>
        </a:xfrm>
        <a:prstGeom prst="leftBrace">
          <a:avLst/>
        </a:prstGeom>
        <a:ln w="19050"/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3236</xdr:colOff>
      <xdr:row>18</xdr:row>
      <xdr:rowOff>5556</xdr:rowOff>
    </xdr:from>
    <xdr:to>
      <xdr:col>10</xdr:col>
      <xdr:colOff>753836</xdr:colOff>
      <xdr:row>19</xdr:row>
      <xdr:rowOff>22608</xdr:rowOff>
    </xdr:to>
    <xdr:sp macro="" textlink="">
      <xdr:nvSpPr>
        <xdr:cNvPr id="11" name="Left Brace 10">
          <a:extLst>
            <a:ext uri="{FF2B5EF4-FFF2-40B4-BE49-F238E27FC236}">
              <a16:creationId xmlns:a16="http://schemas.microsoft.com/office/drawing/2014/main" id="{77184539-F3F1-449F-A45F-4DBE3256964B}"/>
            </a:ext>
          </a:extLst>
        </xdr:cNvPr>
        <xdr:cNvSpPr/>
      </xdr:nvSpPr>
      <xdr:spPr>
        <a:xfrm rot="4709713" flipH="1">
          <a:off x="7613773" y="2821719"/>
          <a:ext cx="207552" cy="1687225"/>
        </a:xfrm>
        <a:prstGeom prst="leftBrace">
          <a:avLst/>
        </a:prstGeom>
        <a:ln w="19050"/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133350</xdr:colOff>
      <xdr:row>14</xdr:row>
      <xdr:rowOff>0</xdr:rowOff>
    </xdr:from>
    <xdr:to>
      <xdr:col>7</xdr:col>
      <xdr:colOff>762000</xdr:colOff>
      <xdr:row>16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FF75297A-19AC-4C85-A9D8-8CE2C1B20A23}"/>
            </a:ext>
          </a:extLst>
        </xdr:cNvPr>
        <xdr:cNvCxnSpPr/>
      </xdr:nvCxnSpPr>
      <xdr:spPr>
        <a:xfrm flipH="1" flipV="1">
          <a:off x="5114925" y="2790825"/>
          <a:ext cx="62865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148169</xdr:colOff>
      <xdr:row>0</xdr:row>
      <xdr:rowOff>70557</xdr:rowOff>
    </xdr:from>
    <xdr:to>
      <xdr:col>1</xdr:col>
      <xdr:colOff>676629</xdr:colOff>
      <xdr:row>5</xdr:row>
      <xdr:rowOff>134652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0AA41B7-4FA0-4148-A492-553FD86F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94" y="67382"/>
          <a:ext cx="690385" cy="97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F392-2837-433F-BEDD-E6B9182218D4}">
  <dimension ref="B2:AB103"/>
  <sheetViews>
    <sheetView showGridLines="0" tabSelected="1" zoomScale="95" zoomScaleNormal="95" workbookViewId="0">
      <selection activeCell="S44" sqref="S44"/>
    </sheetView>
  </sheetViews>
  <sheetFormatPr defaultColWidth="8.7109375" defaultRowHeight="14.45"/>
  <cols>
    <col min="1" max="1" width="2.28515625" customWidth="1"/>
    <col min="2" max="3" width="14.85546875" customWidth="1"/>
    <col min="4" max="4" width="8.7109375" customWidth="1"/>
    <col min="5" max="5" width="3.5703125" customWidth="1"/>
    <col min="6" max="18" width="13.5703125" customWidth="1"/>
    <col min="19" max="19" width="13.42578125" customWidth="1"/>
    <col min="20" max="21" width="13.5703125" customWidth="1"/>
  </cols>
  <sheetData>
    <row r="2" spans="2:22">
      <c r="C2" s="235" t="s">
        <v>0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</row>
    <row r="3" spans="2:22"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</row>
    <row r="4" spans="2:22"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</row>
    <row r="5" spans="2:22"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</row>
    <row r="6" spans="2:22" ht="15" thickBot="1"/>
    <row r="7" spans="2:22">
      <c r="B7" s="237" t="s">
        <v>1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9"/>
    </row>
    <row r="8" spans="2:22">
      <c r="B8" s="240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2"/>
    </row>
    <row r="9" spans="2:22" ht="15" thickBot="1">
      <c r="B9" s="243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5"/>
    </row>
    <row r="11" spans="2:22" ht="15" thickBo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22" ht="20.100000000000001" customHeight="1" thickTop="1" thickBot="1">
      <c r="B12" s="3"/>
      <c r="C12" s="2" t="s">
        <v>2</v>
      </c>
      <c r="D12" s="2"/>
      <c r="E12" s="2"/>
      <c r="F12" s="162" t="s">
        <v>3</v>
      </c>
      <c r="G12" s="163"/>
      <c r="H12" s="163"/>
      <c r="I12" s="163"/>
      <c r="J12" s="163"/>
      <c r="K12" s="163"/>
      <c r="L12" s="163"/>
      <c r="M12" s="196"/>
      <c r="N12" s="2"/>
      <c r="O12" s="4" t="s">
        <v>4</v>
      </c>
      <c r="P12" s="246"/>
      <c r="Q12" s="246"/>
    </row>
    <row r="13" spans="2:22" ht="20.100000000000001" customHeight="1" thickTop="1" thickBot="1">
      <c r="B13" s="5"/>
      <c r="C13" s="2" t="s">
        <v>5</v>
      </c>
      <c r="D13" s="2"/>
      <c r="E13" s="2"/>
      <c r="F13" s="2"/>
      <c r="G13" s="6"/>
      <c r="H13" s="7"/>
      <c r="I13" s="8"/>
      <c r="J13" s="2"/>
      <c r="K13" s="2"/>
      <c r="L13" s="2"/>
      <c r="M13" s="2"/>
      <c r="N13" s="2"/>
    </row>
    <row r="14" spans="2:22" ht="20.100000000000001" customHeight="1" thickTop="1" thickBot="1">
      <c r="B14" s="162" t="s">
        <v>6</v>
      </c>
      <c r="C14" s="163"/>
      <c r="D14" s="196"/>
      <c r="E14" s="9"/>
      <c r="F14" s="247" t="s">
        <v>7</v>
      </c>
      <c r="G14" s="247"/>
      <c r="H14" s="247"/>
      <c r="I14" s="247"/>
      <c r="J14" s="2"/>
      <c r="K14" s="2"/>
      <c r="L14" s="10"/>
      <c r="M14" s="2"/>
      <c r="N14" s="2"/>
      <c r="S14" s="11" t="s">
        <v>8</v>
      </c>
    </row>
    <row r="15" spans="2:22" ht="15" customHeight="1" thickTop="1" thickBot="1">
      <c r="B15" s="224" t="s">
        <v>9</v>
      </c>
      <c r="C15" s="226">
        <v>600</v>
      </c>
      <c r="D15" s="228" t="s">
        <v>10</v>
      </c>
      <c r="E15" s="2"/>
      <c r="F15" s="217" t="s">
        <v>11</v>
      </c>
      <c r="G15" s="2"/>
      <c r="H15" s="2"/>
      <c r="I15" s="2"/>
      <c r="J15" s="2"/>
      <c r="K15" s="2"/>
      <c r="L15" s="230" t="s">
        <v>12</v>
      </c>
      <c r="M15" s="231"/>
      <c r="N15" s="2"/>
      <c r="O15" s="232" t="s">
        <v>13</v>
      </c>
      <c r="P15" s="233"/>
      <c r="Q15" s="234"/>
      <c r="S15" s="138"/>
      <c r="T15" s="138"/>
      <c r="U15" s="138"/>
      <c r="V15" s="121"/>
    </row>
    <row r="16" spans="2:22" ht="15" thickBot="1">
      <c r="B16" s="225"/>
      <c r="C16" s="227"/>
      <c r="D16" s="229"/>
      <c r="E16" s="2"/>
      <c r="F16" s="217"/>
      <c r="G16" s="12"/>
      <c r="H16" s="2"/>
      <c r="I16" s="2"/>
      <c r="J16" s="2"/>
      <c r="K16" s="2"/>
      <c r="L16" s="210">
        <f>(G16*H20)/2</f>
        <v>0</v>
      </c>
      <c r="M16" s="185">
        <f>L16+L18</f>
        <v>375</v>
      </c>
      <c r="N16" s="2"/>
      <c r="O16" s="13" t="s">
        <v>14</v>
      </c>
      <c r="P16" s="14">
        <f>K20</f>
        <v>200</v>
      </c>
      <c r="Q16" s="15" t="s">
        <v>15</v>
      </c>
      <c r="S16" s="138"/>
      <c r="T16" s="138"/>
      <c r="U16" s="138"/>
      <c r="V16" s="121"/>
    </row>
    <row r="17" spans="2:26" ht="15" thickBot="1">
      <c r="B17" s="2"/>
      <c r="C17" s="16"/>
      <c r="D17" s="2"/>
      <c r="E17" s="2"/>
      <c r="F17" s="2"/>
      <c r="G17" s="17"/>
      <c r="H17" s="2"/>
      <c r="I17" s="2"/>
      <c r="J17" s="2"/>
      <c r="K17" s="2"/>
      <c r="L17" s="210"/>
      <c r="M17" s="185"/>
      <c r="N17" s="2"/>
      <c r="O17" s="18" t="s">
        <v>16</v>
      </c>
      <c r="P17" s="19">
        <f>H20</f>
        <v>50</v>
      </c>
      <c r="Q17" s="20" t="s">
        <v>15</v>
      </c>
      <c r="S17" s="138"/>
      <c r="T17" s="138"/>
      <c r="U17" s="138"/>
      <c r="V17" s="121"/>
    </row>
    <row r="18" spans="2:26" ht="15" customHeight="1">
      <c r="B18" s="211" t="s">
        <v>17</v>
      </c>
      <c r="C18" s="212"/>
      <c r="D18" s="213"/>
      <c r="E18" s="2"/>
      <c r="F18" s="217" t="s">
        <v>18</v>
      </c>
      <c r="G18" s="2"/>
      <c r="H18" s="2"/>
      <c r="I18" s="2"/>
      <c r="J18" s="2"/>
      <c r="K18" s="2"/>
      <c r="L18" s="210">
        <f>G19*H20</f>
        <v>375</v>
      </c>
      <c r="M18" s="185"/>
      <c r="N18" s="2"/>
      <c r="O18" s="18" t="s">
        <v>19</v>
      </c>
      <c r="P18" s="19">
        <f>G19</f>
        <v>7.5</v>
      </c>
      <c r="Q18" s="20" t="s">
        <v>15</v>
      </c>
      <c r="S18" s="138"/>
      <c r="T18" s="138"/>
      <c r="U18" s="138"/>
      <c r="V18" s="121"/>
    </row>
    <row r="19" spans="2:26" ht="15" customHeight="1" thickBot="1">
      <c r="B19" s="214"/>
      <c r="C19" s="215"/>
      <c r="D19" s="216"/>
      <c r="E19" s="2"/>
      <c r="F19" s="217"/>
      <c r="G19" s="21">
        <v>7.5</v>
      </c>
      <c r="H19" s="2"/>
      <c r="I19" s="2"/>
      <c r="J19" s="2"/>
      <c r="K19" s="2"/>
      <c r="L19" s="218"/>
      <c r="M19" s="186"/>
      <c r="N19" s="2"/>
      <c r="O19" s="18" t="s">
        <v>20</v>
      </c>
      <c r="P19" s="19">
        <f>G16</f>
        <v>0</v>
      </c>
      <c r="Q19" s="20" t="s">
        <v>15</v>
      </c>
      <c r="S19" s="138"/>
      <c r="T19" s="138"/>
      <c r="U19" s="138"/>
      <c r="V19" s="121"/>
    </row>
    <row r="20" spans="2:26" ht="15" customHeight="1" thickBot="1">
      <c r="E20" s="2"/>
      <c r="F20" s="2"/>
      <c r="G20" s="2"/>
      <c r="H20" s="219">
        <v>50</v>
      </c>
      <c r="I20" s="219"/>
      <c r="J20" s="2"/>
      <c r="K20" s="12">
        <v>200</v>
      </c>
      <c r="L20" s="17"/>
      <c r="M20" s="2"/>
      <c r="N20" s="2"/>
      <c r="O20" s="22" t="s">
        <v>21</v>
      </c>
      <c r="P20" s="23">
        <f>M16</f>
        <v>375</v>
      </c>
      <c r="Q20" s="20" t="s">
        <v>22</v>
      </c>
      <c r="S20" s="138"/>
      <c r="T20" s="138"/>
      <c r="U20" s="138"/>
      <c r="V20" s="121"/>
    </row>
    <row r="21" spans="2:26" ht="17.45" thickBot="1">
      <c r="B21" s="24" t="s">
        <v>23</v>
      </c>
      <c r="C21" s="25">
        <v>1000</v>
      </c>
      <c r="D21" s="26" t="s">
        <v>24</v>
      </c>
      <c r="E21" s="2"/>
      <c r="F21" s="2"/>
      <c r="G21" s="2"/>
      <c r="H21" s="220" t="s">
        <v>25</v>
      </c>
      <c r="I21" s="220"/>
      <c r="J21" s="2"/>
      <c r="K21" s="9" t="s">
        <v>26</v>
      </c>
      <c r="L21" s="2"/>
      <c r="M21" s="2"/>
      <c r="N21" s="2"/>
      <c r="O21" s="28" t="s">
        <v>27</v>
      </c>
      <c r="P21" s="29">
        <f>P20*P16</f>
        <v>75000</v>
      </c>
      <c r="Q21" s="30" t="s">
        <v>28</v>
      </c>
      <c r="S21" s="138"/>
      <c r="T21" s="138"/>
      <c r="U21" s="138"/>
      <c r="V21" s="121"/>
    </row>
    <row r="22" spans="2:26" ht="15" thickBot="1">
      <c r="B22" s="2"/>
      <c r="C22" s="16"/>
      <c r="D22" s="2"/>
      <c r="E22" s="2"/>
      <c r="F22" s="2"/>
      <c r="G22" s="2"/>
      <c r="H22" s="27"/>
      <c r="I22" s="27"/>
      <c r="J22" s="2"/>
      <c r="K22" s="9"/>
      <c r="L22" s="2"/>
      <c r="M22" s="2"/>
      <c r="N22" s="2"/>
      <c r="O22" s="2"/>
      <c r="P22" s="2"/>
      <c r="Q22" s="2"/>
      <c r="S22" s="138"/>
      <c r="T22" s="138"/>
      <c r="U22" s="138"/>
      <c r="V22" s="121"/>
    </row>
    <row r="23" spans="2:26" ht="14.45" customHeight="1" thickBot="1">
      <c r="B23" s="2"/>
      <c r="C23" s="16"/>
      <c r="D23" s="2"/>
      <c r="E23" s="2"/>
      <c r="F23" s="221" t="s">
        <v>29</v>
      </c>
      <c r="G23" s="222"/>
      <c r="H23" s="223"/>
      <c r="I23" s="2"/>
      <c r="J23" s="2"/>
      <c r="K23" s="2"/>
      <c r="L23" s="10"/>
      <c r="M23" s="2"/>
      <c r="N23" s="2"/>
      <c r="O23" s="2"/>
      <c r="P23" s="2"/>
      <c r="Q23" s="2"/>
      <c r="S23" s="138"/>
      <c r="T23" s="138"/>
      <c r="U23" s="138"/>
      <c r="V23" s="121"/>
      <c r="Y23" s="1"/>
      <c r="Z23" s="31"/>
    </row>
    <row r="24" spans="2:26" ht="20.100000000000001" customHeight="1" thickTop="1" thickBot="1">
      <c r="B24" s="162" t="s">
        <v>30</v>
      </c>
      <c r="C24" s="196"/>
      <c r="D24" s="27" t="s">
        <v>31</v>
      </c>
      <c r="E24" s="2"/>
      <c r="F24" s="248" t="s">
        <v>32</v>
      </c>
      <c r="G24" s="250" t="s">
        <v>33</v>
      </c>
      <c r="H24" s="248" t="s">
        <v>34</v>
      </c>
      <c r="N24" s="2"/>
      <c r="O24" s="2"/>
      <c r="P24" s="2"/>
      <c r="Q24" s="2"/>
      <c r="S24" s="138"/>
      <c r="T24" s="138"/>
      <c r="U24" s="138"/>
      <c r="V24" s="121"/>
    </row>
    <row r="25" spans="2:26" ht="20.100000000000001" customHeight="1" thickTop="1" thickBot="1">
      <c r="B25" s="32" t="s">
        <v>35</v>
      </c>
      <c r="C25" s="32" t="s">
        <v>36</v>
      </c>
      <c r="D25" s="33" t="s">
        <v>37</v>
      </c>
      <c r="E25" s="2"/>
      <c r="F25" s="249"/>
      <c r="G25" s="251"/>
      <c r="H25" s="249"/>
      <c r="J25" s="162" t="s">
        <v>38</v>
      </c>
      <c r="K25" s="163"/>
      <c r="L25" s="163"/>
      <c r="M25" s="163"/>
      <c r="N25" s="163"/>
      <c r="O25" s="163"/>
      <c r="P25" s="163"/>
      <c r="Q25" s="196"/>
      <c r="S25" s="34"/>
      <c r="T25" s="34"/>
      <c r="U25" s="34"/>
      <c r="V25" s="34"/>
    </row>
    <row r="26" spans="2:26" ht="15" customHeight="1">
      <c r="B26" s="35"/>
      <c r="C26" s="36">
        <v>6000</v>
      </c>
      <c r="D26" s="27">
        <v>24</v>
      </c>
      <c r="F26" s="37">
        <f t="shared" ref="F26:F37" si="0">(IF(B26&gt;0,B26,C26))</f>
        <v>6000</v>
      </c>
      <c r="G26" s="38">
        <f t="shared" ref="G26:G37" si="1">F26*M$26</f>
        <v>6000</v>
      </c>
      <c r="H26" s="39">
        <f t="shared" ref="H26:H37" si="2">G26*Q$26</f>
        <v>6000</v>
      </c>
      <c r="J26" s="13" t="s">
        <v>39</v>
      </c>
      <c r="K26" s="40" t="s">
        <v>40</v>
      </c>
      <c r="L26" s="41">
        <v>1</v>
      </c>
      <c r="M26" s="42">
        <f>_xlfn.XLOOKUP(L26,L27:L30,M27:M30,0)</f>
        <v>1</v>
      </c>
      <c r="N26" s="43" t="s">
        <v>41</v>
      </c>
      <c r="O26" s="40" t="s">
        <v>40</v>
      </c>
      <c r="P26" s="41">
        <v>1</v>
      </c>
      <c r="Q26" s="44">
        <f>_xlfn.XLOOKUP(P26,P27:P30,Q27:Q30,0)</f>
        <v>1</v>
      </c>
      <c r="S26" s="34"/>
      <c r="T26" s="34"/>
      <c r="U26" s="34"/>
      <c r="V26" s="34"/>
    </row>
    <row r="27" spans="2:26">
      <c r="B27" s="45"/>
      <c r="C27" s="46">
        <v>10000</v>
      </c>
      <c r="D27" s="27">
        <v>36</v>
      </c>
      <c r="F27" s="47">
        <f t="shared" si="0"/>
        <v>10000</v>
      </c>
      <c r="G27" s="48">
        <f t="shared" si="1"/>
        <v>10000</v>
      </c>
      <c r="H27" s="49">
        <f t="shared" si="2"/>
        <v>10000</v>
      </c>
      <c r="J27" s="18" t="s">
        <v>42</v>
      </c>
      <c r="K27" s="50"/>
      <c r="L27" s="51">
        <v>1</v>
      </c>
      <c r="M27" s="52">
        <v>1</v>
      </c>
      <c r="N27" s="50" t="s">
        <v>43</v>
      </c>
      <c r="O27" s="50"/>
      <c r="P27" s="51">
        <v>1</v>
      </c>
      <c r="Q27" s="53">
        <v>1</v>
      </c>
      <c r="S27" s="34"/>
      <c r="T27" s="34"/>
      <c r="U27" s="34"/>
      <c r="V27" s="34"/>
    </row>
    <row r="28" spans="2:26">
      <c r="B28" s="45"/>
      <c r="C28" s="46">
        <v>18000</v>
      </c>
      <c r="D28" s="27">
        <v>48</v>
      </c>
      <c r="F28" s="47">
        <f t="shared" si="0"/>
        <v>18000</v>
      </c>
      <c r="G28" s="48">
        <f t="shared" si="1"/>
        <v>18000</v>
      </c>
      <c r="H28" s="49">
        <f t="shared" si="2"/>
        <v>18000</v>
      </c>
      <c r="J28" s="54" t="s">
        <v>44</v>
      </c>
      <c r="K28" s="50"/>
      <c r="L28" s="51">
        <v>2</v>
      </c>
      <c r="M28" s="55">
        <v>0.97</v>
      </c>
      <c r="N28" s="56" t="s">
        <v>45</v>
      </c>
      <c r="O28" s="50"/>
      <c r="P28" s="51">
        <v>2</v>
      </c>
      <c r="Q28" s="53">
        <v>0.9</v>
      </c>
      <c r="S28" s="34"/>
      <c r="T28" s="34"/>
      <c r="U28" s="34"/>
      <c r="V28" s="34"/>
    </row>
    <row r="29" spans="2:26">
      <c r="B29" s="45"/>
      <c r="C29" s="46">
        <v>22500</v>
      </c>
      <c r="D29" s="27">
        <v>50</v>
      </c>
      <c r="F29" s="47">
        <f t="shared" si="0"/>
        <v>22500</v>
      </c>
      <c r="G29" s="48">
        <f t="shared" si="1"/>
        <v>22500</v>
      </c>
      <c r="H29" s="49">
        <f t="shared" si="2"/>
        <v>22500</v>
      </c>
      <c r="J29" s="57" t="s">
        <v>46</v>
      </c>
      <c r="K29" s="50"/>
      <c r="L29" s="51">
        <v>3</v>
      </c>
      <c r="M29" s="55">
        <v>0.93</v>
      </c>
      <c r="N29" s="58" t="s">
        <v>47</v>
      </c>
      <c r="O29" s="50"/>
      <c r="P29" s="51">
        <v>3</v>
      </c>
      <c r="Q29" s="53">
        <v>0.75</v>
      </c>
      <c r="S29" s="34"/>
      <c r="T29" s="34"/>
      <c r="U29" s="34"/>
      <c r="V29" s="34"/>
    </row>
    <row r="30" spans="2:26" ht="15" thickBot="1">
      <c r="B30" s="45"/>
      <c r="C30" s="46">
        <v>25000</v>
      </c>
      <c r="D30" s="27">
        <v>51</v>
      </c>
      <c r="F30" s="47">
        <f t="shared" si="0"/>
        <v>25000</v>
      </c>
      <c r="G30" s="48">
        <f t="shared" si="1"/>
        <v>25000</v>
      </c>
      <c r="H30" s="49">
        <f t="shared" si="2"/>
        <v>25000</v>
      </c>
      <c r="I30" s="59"/>
      <c r="J30" s="60" t="s">
        <v>48</v>
      </c>
      <c r="K30" s="61"/>
      <c r="L30" s="62">
        <v>4</v>
      </c>
      <c r="M30" s="63">
        <v>0.86</v>
      </c>
      <c r="N30" s="64" t="s">
        <v>49</v>
      </c>
      <c r="O30" s="61"/>
      <c r="P30" s="62">
        <v>4</v>
      </c>
      <c r="Q30" s="65">
        <v>0.6</v>
      </c>
      <c r="S30" s="34"/>
      <c r="T30" s="34"/>
      <c r="U30" s="34"/>
      <c r="V30" s="34"/>
      <c r="W30" s="27"/>
      <c r="X30" s="27"/>
      <c r="Y30" s="27"/>
    </row>
    <row r="31" spans="2:26" ht="15" thickBot="1">
      <c r="B31" s="45"/>
      <c r="C31" s="46">
        <v>25500</v>
      </c>
      <c r="D31" s="27">
        <v>52</v>
      </c>
      <c r="F31" s="47">
        <f t="shared" si="0"/>
        <v>25500</v>
      </c>
      <c r="G31" s="48">
        <f t="shared" si="1"/>
        <v>25500</v>
      </c>
      <c r="H31" s="49">
        <f t="shared" si="2"/>
        <v>25500</v>
      </c>
      <c r="I31" s="59"/>
      <c r="J31" s="16"/>
      <c r="K31" s="66"/>
      <c r="L31" s="17"/>
      <c r="M31" s="2"/>
      <c r="N31" s="2"/>
      <c r="O31" s="2"/>
      <c r="P31" s="2"/>
      <c r="Q31" s="2"/>
      <c r="S31" s="34"/>
      <c r="T31" s="34"/>
      <c r="U31" s="34"/>
      <c r="V31" s="34"/>
      <c r="W31" s="27"/>
      <c r="X31" s="27"/>
      <c r="Y31" s="27"/>
    </row>
    <row r="32" spans="2:26" ht="15" customHeight="1">
      <c r="B32" s="45"/>
      <c r="C32" s="67">
        <v>26500</v>
      </c>
      <c r="D32" s="27">
        <v>54</v>
      </c>
      <c r="F32" s="68">
        <f t="shared" si="0"/>
        <v>26500</v>
      </c>
      <c r="G32" s="69">
        <f t="shared" si="1"/>
        <v>26500</v>
      </c>
      <c r="H32" s="70">
        <f t="shared" si="2"/>
        <v>26500</v>
      </c>
      <c r="I32" s="59"/>
      <c r="J32" s="201" t="s">
        <v>50</v>
      </c>
      <c r="K32" s="202"/>
      <c r="L32" s="202"/>
      <c r="M32" s="202"/>
      <c r="N32" s="202"/>
      <c r="O32" s="202"/>
      <c r="P32" s="202"/>
      <c r="Q32" s="203"/>
      <c r="S32" s="129" t="s">
        <v>51</v>
      </c>
      <c r="T32" s="130"/>
      <c r="U32" s="131"/>
      <c r="V32" s="34"/>
      <c r="W32" s="27"/>
      <c r="X32" s="27"/>
      <c r="Y32" s="27"/>
    </row>
    <row r="33" spans="2:28">
      <c r="B33" s="45"/>
      <c r="C33" s="67">
        <v>26500</v>
      </c>
      <c r="D33" s="27">
        <v>55</v>
      </c>
      <c r="F33" s="68">
        <f t="shared" si="0"/>
        <v>26500</v>
      </c>
      <c r="G33" s="69">
        <f t="shared" si="1"/>
        <v>26500</v>
      </c>
      <c r="H33" s="70">
        <f t="shared" si="2"/>
        <v>26500</v>
      </c>
      <c r="I33" s="59"/>
      <c r="J33" s="204"/>
      <c r="K33" s="205"/>
      <c r="L33" s="205"/>
      <c r="M33" s="205"/>
      <c r="N33" s="205"/>
      <c r="O33" s="205"/>
      <c r="P33" s="205"/>
      <c r="Q33" s="206"/>
      <c r="S33" s="132"/>
      <c r="T33" s="133"/>
      <c r="U33" s="134"/>
      <c r="V33" s="34"/>
      <c r="W33" s="27"/>
      <c r="X33" s="27"/>
      <c r="Y33" s="27"/>
    </row>
    <row r="34" spans="2:28">
      <c r="B34" s="45"/>
      <c r="C34" s="67">
        <v>28500</v>
      </c>
      <c r="D34" s="27">
        <v>57</v>
      </c>
      <c r="F34" s="68">
        <f t="shared" si="0"/>
        <v>28500</v>
      </c>
      <c r="G34" s="69">
        <f t="shared" si="1"/>
        <v>28500</v>
      </c>
      <c r="H34" s="70">
        <f t="shared" si="2"/>
        <v>28500</v>
      </c>
      <c r="I34" s="59"/>
      <c r="J34" s="204"/>
      <c r="K34" s="205"/>
      <c r="L34" s="205"/>
      <c r="M34" s="205"/>
      <c r="N34" s="205"/>
      <c r="O34" s="205"/>
      <c r="P34" s="205"/>
      <c r="Q34" s="206"/>
      <c r="S34" s="132"/>
      <c r="T34" s="133"/>
      <c r="U34" s="134"/>
      <c r="V34" s="34"/>
      <c r="W34" s="27"/>
      <c r="X34" s="27"/>
      <c r="Y34" s="27"/>
    </row>
    <row r="35" spans="2:28">
      <c r="B35" s="45"/>
      <c r="C35" s="67">
        <v>30500</v>
      </c>
      <c r="D35" s="27">
        <v>58</v>
      </c>
      <c r="F35" s="68">
        <f t="shared" si="0"/>
        <v>30500</v>
      </c>
      <c r="G35" s="69">
        <f t="shared" si="1"/>
        <v>30500</v>
      </c>
      <c r="H35" s="70">
        <f t="shared" si="2"/>
        <v>30500</v>
      </c>
      <c r="I35" s="59"/>
      <c r="J35" s="204"/>
      <c r="K35" s="205"/>
      <c r="L35" s="205"/>
      <c r="M35" s="205"/>
      <c r="N35" s="205"/>
      <c r="O35" s="205"/>
      <c r="P35" s="205"/>
      <c r="Q35" s="206"/>
      <c r="S35" s="132"/>
      <c r="T35" s="133"/>
      <c r="U35" s="134"/>
      <c r="V35" s="34"/>
      <c r="W35" s="27"/>
      <c r="X35" s="27"/>
      <c r="Y35" s="27"/>
    </row>
    <row r="36" spans="2:28" ht="15" thickBot="1">
      <c r="B36" s="45"/>
      <c r="C36" s="67">
        <v>32000</v>
      </c>
      <c r="D36" s="27">
        <v>60</v>
      </c>
      <c r="F36" s="68">
        <f t="shared" si="0"/>
        <v>32000</v>
      </c>
      <c r="G36" s="69">
        <f t="shared" si="1"/>
        <v>32000</v>
      </c>
      <c r="H36" s="70">
        <f t="shared" si="2"/>
        <v>32000</v>
      </c>
      <c r="I36" s="59"/>
      <c r="J36" s="207"/>
      <c r="K36" s="208"/>
      <c r="L36" s="208"/>
      <c r="M36" s="208"/>
      <c r="N36" s="208"/>
      <c r="O36" s="208"/>
      <c r="P36" s="208"/>
      <c r="Q36" s="209"/>
      <c r="S36" s="132"/>
      <c r="T36" s="133"/>
      <c r="U36" s="134"/>
      <c r="V36" s="34"/>
      <c r="W36" s="27"/>
      <c r="X36" s="27"/>
      <c r="Y36" s="27"/>
    </row>
    <row r="37" spans="2:28" ht="15" thickBot="1">
      <c r="B37" s="71"/>
      <c r="C37" s="72"/>
      <c r="D37" s="73"/>
      <c r="F37" s="74">
        <f t="shared" si="0"/>
        <v>0</v>
      </c>
      <c r="G37" s="75">
        <f t="shared" si="1"/>
        <v>0</v>
      </c>
      <c r="H37" s="76">
        <f t="shared" si="2"/>
        <v>0</v>
      </c>
      <c r="I37" s="59"/>
      <c r="J37" s="77"/>
      <c r="K37" s="66"/>
      <c r="L37" s="17"/>
      <c r="M37" s="2"/>
      <c r="N37" s="2"/>
      <c r="O37" s="2"/>
      <c r="P37" s="2"/>
      <c r="Q37" s="2"/>
      <c r="S37" s="135"/>
      <c r="T37" s="136"/>
      <c r="U37" s="137"/>
      <c r="W37" s="27"/>
      <c r="X37" s="27"/>
      <c r="Y37" s="27"/>
    </row>
    <row r="38" spans="2:28" ht="16.5" customHeight="1" thickBot="1">
      <c r="B38" s="2"/>
      <c r="C38" s="16"/>
      <c r="D38" s="27"/>
      <c r="E38" s="2"/>
      <c r="F38" s="2"/>
      <c r="G38" s="2"/>
      <c r="H38" s="2"/>
      <c r="I38" s="2"/>
      <c r="J38" s="2"/>
      <c r="K38" s="2"/>
      <c r="L38" s="17"/>
      <c r="M38" s="2"/>
      <c r="N38" s="2"/>
      <c r="O38" s="2"/>
      <c r="P38" s="2"/>
      <c r="Q38" s="2"/>
      <c r="R38" s="78"/>
      <c r="S38" s="78"/>
      <c r="T38" s="78"/>
      <c r="U38" s="78"/>
      <c r="W38" s="27"/>
      <c r="X38" s="27"/>
      <c r="Y38" s="27"/>
    </row>
    <row r="39" spans="2:28" ht="20.100000000000001" customHeight="1" thickTop="1" thickBot="1">
      <c r="B39" s="187" t="s">
        <v>52</v>
      </c>
      <c r="C39" s="188"/>
      <c r="D39" s="189"/>
      <c r="E39" s="2"/>
      <c r="F39" s="162" t="s">
        <v>53</v>
      </c>
      <c r="G39" s="163"/>
      <c r="H39" s="163"/>
      <c r="I39" s="163"/>
      <c r="J39" s="196"/>
      <c r="K39" s="10"/>
      <c r="L39" s="162" t="s">
        <v>54</v>
      </c>
      <c r="M39" s="163"/>
      <c r="N39" s="163"/>
      <c r="O39" s="163"/>
      <c r="P39" s="196"/>
      <c r="Q39" s="10"/>
      <c r="R39" s="162" t="s">
        <v>55</v>
      </c>
      <c r="S39" s="163"/>
      <c r="T39" s="163"/>
      <c r="U39" s="196"/>
      <c r="W39" s="27"/>
      <c r="X39" s="27"/>
      <c r="Y39" s="27"/>
    </row>
    <row r="40" spans="2:28" ht="15.95" thickTop="1">
      <c r="B40" s="190"/>
      <c r="C40" s="191"/>
      <c r="D40" s="192"/>
      <c r="E40" s="2"/>
      <c r="F40" s="197" t="s">
        <v>56</v>
      </c>
      <c r="G40" s="79"/>
      <c r="H40" s="79"/>
      <c r="I40" s="198" t="s">
        <v>57</v>
      </c>
      <c r="J40" s="80" t="s">
        <v>58</v>
      </c>
      <c r="K40" s="197" t="s">
        <v>59</v>
      </c>
      <c r="L40" s="197" t="s">
        <v>60</v>
      </c>
      <c r="M40" s="79"/>
      <c r="N40" s="79"/>
      <c r="O40" s="198" t="s">
        <v>57</v>
      </c>
      <c r="P40" s="80" t="s">
        <v>58</v>
      </c>
      <c r="Q40" s="80" t="s">
        <v>61</v>
      </c>
      <c r="R40" s="200" t="s">
        <v>62</v>
      </c>
      <c r="S40" s="200" t="s">
        <v>63</v>
      </c>
      <c r="T40" s="81"/>
      <c r="U40" s="200" t="s">
        <v>64</v>
      </c>
      <c r="X40" s="27"/>
      <c r="Y40" s="27"/>
      <c r="Z40" s="27"/>
    </row>
    <row r="41" spans="2:28" ht="15.95" thickBot="1">
      <c r="B41" s="193"/>
      <c r="C41" s="194"/>
      <c r="D41" s="195"/>
      <c r="E41" s="2"/>
      <c r="F41" s="175"/>
      <c r="G41" s="83" t="s">
        <v>26</v>
      </c>
      <c r="H41" s="83" t="s">
        <v>65</v>
      </c>
      <c r="I41" s="199"/>
      <c r="J41" s="83" t="s">
        <v>66</v>
      </c>
      <c r="K41" s="175"/>
      <c r="L41" s="175"/>
      <c r="M41" s="84" t="s">
        <v>26</v>
      </c>
      <c r="N41" s="84" t="s">
        <v>65</v>
      </c>
      <c r="O41" s="199"/>
      <c r="P41" s="83" t="s">
        <v>67</v>
      </c>
      <c r="Q41" s="83" t="s">
        <v>68</v>
      </c>
      <c r="R41" s="175"/>
      <c r="S41" s="175"/>
      <c r="T41" s="83" t="s">
        <v>69</v>
      </c>
      <c r="U41" s="175"/>
      <c r="X41" s="27"/>
      <c r="Y41" s="27"/>
      <c r="Z41" s="27"/>
    </row>
    <row r="42" spans="2:28">
      <c r="B42" s="2"/>
      <c r="C42" s="2"/>
      <c r="D42" s="16"/>
      <c r="E42" s="2"/>
      <c r="F42" s="85">
        <v>1</v>
      </c>
      <c r="G42" s="86">
        <v>50</v>
      </c>
      <c r="H42" s="87">
        <v>5</v>
      </c>
      <c r="I42" s="88">
        <f>F42*G42</f>
        <v>50</v>
      </c>
      <c r="J42" s="89">
        <f>G42*H42</f>
        <v>250</v>
      </c>
      <c r="K42" s="184">
        <f>(J42*F42)+(J43*F43)+(J44*F44)+(J45*F45)</f>
        <v>250</v>
      </c>
      <c r="L42" s="85">
        <v>0</v>
      </c>
      <c r="M42" s="86">
        <v>0</v>
      </c>
      <c r="N42" s="86">
        <v>0</v>
      </c>
      <c r="O42" s="88">
        <f>L42*M42</f>
        <v>0</v>
      </c>
      <c r="P42" s="90">
        <f>M42*N42</f>
        <v>0</v>
      </c>
      <c r="Q42" s="184">
        <f>(P42*L42)+(P43*L43)+(P44*L44)+(P45*L45)</f>
        <v>0</v>
      </c>
      <c r="R42" s="85">
        <v>0</v>
      </c>
      <c r="S42" s="86">
        <v>0</v>
      </c>
      <c r="T42" s="86">
        <v>0</v>
      </c>
      <c r="U42" s="86">
        <v>0</v>
      </c>
      <c r="V42" s="91">
        <f>(R42*S42*T42*U42)/144</f>
        <v>0</v>
      </c>
      <c r="W42" s="27"/>
      <c r="X42" s="27"/>
      <c r="Y42" s="27"/>
    </row>
    <row r="43" spans="2:28" ht="15" thickBot="1">
      <c r="B43" s="2"/>
      <c r="C43" s="2"/>
      <c r="D43" s="2"/>
      <c r="E43" s="2"/>
      <c r="F43" s="92">
        <v>0</v>
      </c>
      <c r="G43" s="93">
        <v>0</v>
      </c>
      <c r="H43" s="94">
        <v>0</v>
      </c>
      <c r="I43" s="95">
        <f t="shared" ref="I43:I45" si="3">F43*G43</f>
        <v>0</v>
      </c>
      <c r="J43" s="96">
        <f>G43*H43</f>
        <v>0</v>
      </c>
      <c r="K43" s="185"/>
      <c r="L43" s="92">
        <v>0</v>
      </c>
      <c r="M43" s="93">
        <v>0</v>
      </c>
      <c r="N43" s="93">
        <v>0</v>
      </c>
      <c r="O43" s="95">
        <f t="shared" ref="O43:O45" si="4">L43*M43</f>
        <v>0</v>
      </c>
      <c r="P43" s="97">
        <f>M43*N43</f>
        <v>0</v>
      </c>
      <c r="Q43" s="185"/>
      <c r="R43" s="92">
        <v>0</v>
      </c>
      <c r="S43" s="93">
        <v>0</v>
      </c>
      <c r="T43" s="93">
        <v>0</v>
      </c>
      <c r="U43" s="93">
        <v>0</v>
      </c>
      <c r="V43" s="91">
        <f t="shared" ref="V43:V45" si="5">(R43*S43*T43*U43)/144</f>
        <v>0</v>
      </c>
      <c r="W43" s="27"/>
      <c r="X43" s="27"/>
      <c r="Y43" s="27"/>
    </row>
    <row r="44" spans="2:28">
      <c r="B44" s="187" t="s">
        <v>70</v>
      </c>
      <c r="C44" s="188"/>
      <c r="D44" s="189"/>
      <c r="E44" s="2"/>
      <c r="F44" s="92">
        <v>0</v>
      </c>
      <c r="G44" s="93">
        <v>0</v>
      </c>
      <c r="H44" s="94">
        <v>0</v>
      </c>
      <c r="I44" s="95">
        <f t="shared" si="3"/>
        <v>0</v>
      </c>
      <c r="J44" s="96">
        <f>G44*H44</f>
        <v>0</v>
      </c>
      <c r="K44" s="185"/>
      <c r="L44" s="92">
        <v>0</v>
      </c>
      <c r="M44" s="93">
        <v>0</v>
      </c>
      <c r="N44" s="93">
        <v>0</v>
      </c>
      <c r="O44" s="95">
        <f t="shared" si="4"/>
        <v>0</v>
      </c>
      <c r="P44" s="97">
        <f>M44*N44</f>
        <v>0</v>
      </c>
      <c r="Q44" s="185"/>
      <c r="R44" s="92">
        <v>0</v>
      </c>
      <c r="S44" s="93">
        <v>0</v>
      </c>
      <c r="T44" s="93">
        <v>0</v>
      </c>
      <c r="U44" s="93">
        <v>0</v>
      </c>
      <c r="V44" s="91">
        <f t="shared" si="5"/>
        <v>0</v>
      </c>
      <c r="W44" s="27"/>
      <c r="X44" s="27"/>
      <c r="Y44" s="27"/>
    </row>
    <row r="45" spans="2:28" ht="15" thickBot="1">
      <c r="B45" s="190"/>
      <c r="C45" s="191"/>
      <c r="D45" s="192"/>
      <c r="E45" s="2"/>
      <c r="F45" s="98">
        <v>0</v>
      </c>
      <c r="G45" s="99">
        <v>0</v>
      </c>
      <c r="H45" s="100">
        <v>0</v>
      </c>
      <c r="I45" s="101">
        <f t="shared" si="3"/>
        <v>0</v>
      </c>
      <c r="J45" s="102">
        <f>G45*H45</f>
        <v>0</v>
      </c>
      <c r="K45" s="186"/>
      <c r="L45" s="98">
        <v>0</v>
      </c>
      <c r="M45" s="99">
        <v>0</v>
      </c>
      <c r="N45" s="99">
        <v>0</v>
      </c>
      <c r="O45" s="101">
        <f t="shared" si="4"/>
        <v>0</v>
      </c>
      <c r="P45" s="29">
        <f>M45*N45</f>
        <v>0</v>
      </c>
      <c r="Q45" s="186"/>
      <c r="R45" s="98">
        <v>0</v>
      </c>
      <c r="S45" s="99">
        <v>0</v>
      </c>
      <c r="T45" s="99">
        <v>0</v>
      </c>
      <c r="U45" s="99">
        <v>0</v>
      </c>
      <c r="V45" s="91">
        <f t="shared" si="5"/>
        <v>0</v>
      </c>
      <c r="W45" s="33"/>
      <c r="X45" s="33"/>
    </row>
    <row r="46" spans="2:28" ht="15" customHeight="1" thickBot="1">
      <c r="B46" s="190"/>
      <c r="C46" s="191"/>
      <c r="D46" s="192"/>
      <c r="E46" s="2"/>
      <c r="F46" s="119"/>
      <c r="G46" s="2"/>
      <c r="H46" s="2"/>
      <c r="I46" s="2"/>
      <c r="J46" s="2"/>
      <c r="K46" s="2"/>
      <c r="L46" s="17"/>
      <c r="M46" s="2"/>
      <c r="N46" s="2"/>
      <c r="O46" s="2"/>
      <c r="P46" s="2"/>
      <c r="Q46" s="2"/>
      <c r="V46" s="103">
        <f>SUM(V42:V45)</f>
        <v>0</v>
      </c>
      <c r="X46" s="16"/>
      <c r="Y46" s="16"/>
      <c r="Z46" s="27"/>
    </row>
    <row r="47" spans="2:28" ht="20.100000000000001" customHeight="1" thickTop="1" thickBot="1">
      <c r="B47" s="190"/>
      <c r="C47" s="191"/>
      <c r="D47" s="192"/>
      <c r="E47" s="2"/>
      <c r="F47" s="162" t="s">
        <v>71</v>
      </c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20"/>
      <c r="Y47" s="16"/>
      <c r="Z47" s="16"/>
      <c r="AA47" s="27"/>
    </row>
    <row r="48" spans="2:28" ht="17.25" customHeight="1" thickTop="1" thickBot="1">
      <c r="B48" s="193"/>
      <c r="C48" s="194"/>
      <c r="D48" s="195"/>
      <c r="E48" s="2"/>
      <c r="F48" s="126" t="s">
        <v>72</v>
      </c>
      <c r="G48" s="126" t="s">
        <v>73</v>
      </c>
      <c r="H48" s="118"/>
      <c r="I48" s="118"/>
      <c r="J48" s="118"/>
      <c r="K48" s="104" t="s">
        <v>74</v>
      </c>
      <c r="L48" s="104" t="s">
        <v>75</v>
      </c>
      <c r="M48" s="174" t="s">
        <v>76</v>
      </c>
      <c r="N48" s="118"/>
      <c r="O48" s="174" t="s">
        <v>77</v>
      </c>
      <c r="P48" s="174" t="s">
        <v>78</v>
      </c>
      <c r="Q48" s="174" t="s">
        <v>79</v>
      </c>
      <c r="R48" s="174" t="s">
        <v>80</v>
      </c>
      <c r="S48" s="174" t="s">
        <v>81</v>
      </c>
      <c r="T48" s="174" t="s">
        <v>82</v>
      </c>
      <c r="U48" s="174" t="s">
        <v>83</v>
      </c>
      <c r="Z48" s="16"/>
      <c r="AA48" s="16"/>
      <c r="AB48" s="27"/>
    </row>
    <row r="49" spans="2:28" ht="21.6" customHeight="1">
      <c r="F49" s="127"/>
      <c r="G49" s="127"/>
      <c r="H49" s="104" t="s">
        <v>31</v>
      </c>
      <c r="I49" s="105" t="s">
        <v>84</v>
      </c>
      <c r="J49" s="104" t="s">
        <v>85</v>
      </c>
      <c r="K49" s="104" t="s">
        <v>86</v>
      </c>
      <c r="L49" s="104" t="s">
        <v>86</v>
      </c>
      <c r="M49" s="174"/>
      <c r="N49" s="104" t="s">
        <v>87</v>
      </c>
      <c r="O49" s="174"/>
      <c r="P49" s="174"/>
      <c r="Q49" s="174"/>
      <c r="R49" s="174"/>
      <c r="S49" s="174"/>
      <c r="T49" s="174"/>
      <c r="U49" s="174"/>
      <c r="Z49" s="16"/>
      <c r="AA49" s="16"/>
      <c r="AB49" s="27"/>
    </row>
    <row r="50" spans="2:28" ht="17.25" customHeight="1" thickBot="1">
      <c r="F50" s="128"/>
      <c r="G50" s="128"/>
      <c r="H50" s="82" t="s">
        <v>37</v>
      </c>
      <c r="I50" s="106" t="s">
        <v>88</v>
      </c>
      <c r="J50" s="82" t="s">
        <v>29</v>
      </c>
      <c r="K50" s="82" t="s">
        <v>89</v>
      </c>
      <c r="L50" s="82" t="s">
        <v>89</v>
      </c>
      <c r="M50" s="175"/>
      <c r="N50" s="82" t="s">
        <v>24</v>
      </c>
      <c r="O50" s="175"/>
      <c r="P50" s="175"/>
      <c r="Q50" s="175"/>
      <c r="R50" s="175"/>
      <c r="S50" s="175"/>
      <c r="T50" s="175"/>
      <c r="U50" s="175"/>
      <c r="Z50" s="16"/>
      <c r="AA50" s="16"/>
      <c r="AB50" s="27"/>
    </row>
    <row r="51" spans="2:28" ht="14.45" customHeight="1">
      <c r="B51" s="176" t="s">
        <v>90</v>
      </c>
      <c r="C51" s="177"/>
      <c r="D51" s="178"/>
      <c r="E51" s="107">
        <f t="shared" ref="E51:E90" si="6">_xlfn.XLOOKUP(H51,$D$26:$D$37,$F$26:$F$37,0)*I51</f>
        <v>0</v>
      </c>
      <c r="F51" s="179">
        <v>1</v>
      </c>
      <c r="G51" s="139"/>
      <c r="H51" s="85"/>
      <c r="I51" s="86"/>
      <c r="J51" s="108">
        <f t="shared" ref="J51:J90" si="7">_xlfn.XLOOKUP(H51,$D$26:$D$37,$H$26:$H$37,0)*I51</f>
        <v>0</v>
      </c>
      <c r="K51" s="157">
        <f>SUM(E51:E54)</f>
        <v>0</v>
      </c>
      <c r="L51" s="145">
        <f>SUM(J51:J54)</f>
        <v>0</v>
      </c>
      <c r="M51" s="145" t="e">
        <f>$P$21/L51*60</f>
        <v>#DIV/0!</v>
      </c>
      <c r="N51" s="122">
        <f>L51/$C$21</f>
        <v>0</v>
      </c>
      <c r="O51" s="151">
        <f>(L51/$C$15)-U51</f>
        <v>0</v>
      </c>
      <c r="P51" s="122">
        <f>O51/(SUM(I$42:I$45))</f>
        <v>0</v>
      </c>
      <c r="Q51" s="142">
        <f t="shared" ref="Q51:Q83" si="8">O51/$K$42</f>
        <v>0</v>
      </c>
      <c r="R51" s="122">
        <f>L51/P$20</f>
        <v>0</v>
      </c>
      <c r="S51" s="145" t="e">
        <f>L51/Q$42</f>
        <v>#DIV/0!</v>
      </c>
      <c r="T51" s="148"/>
      <c r="U51" s="151">
        <f>(T51*0.01)*$V$46</f>
        <v>0</v>
      </c>
      <c r="V51" s="16"/>
      <c r="W51" s="16"/>
      <c r="Z51" s="16"/>
      <c r="AA51" s="16"/>
      <c r="AB51" s="27"/>
    </row>
    <row r="52" spans="2:28" ht="14.45" customHeight="1">
      <c r="B52" s="168"/>
      <c r="C52" s="169"/>
      <c r="D52" s="170"/>
      <c r="E52" s="107">
        <f t="shared" si="6"/>
        <v>0</v>
      </c>
      <c r="F52" s="180"/>
      <c r="G52" s="140"/>
      <c r="H52" s="92"/>
      <c r="I52" s="109"/>
      <c r="J52" s="108">
        <f t="shared" si="7"/>
        <v>0</v>
      </c>
      <c r="K52" s="182"/>
      <c r="L52" s="146"/>
      <c r="M52" s="146"/>
      <c r="N52" s="123"/>
      <c r="O52" s="152"/>
      <c r="P52" s="123"/>
      <c r="Q52" s="143"/>
      <c r="R52" s="123"/>
      <c r="S52" s="146"/>
      <c r="T52" s="149"/>
      <c r="U52" s="152"/>
      <c r="V52" s="16"/>
      <c r="W52" s="16"/>
      <c r="Z52" s="16"/>
      <c r="AA52" s="16"/>
      <c r="AB52" s="27"/>
    </row>
    <row r="53" spans="2:28" ht="14.45" customHeight="1">
      <c r="B53" s="168"/>
      <c r="C53" s="169"/>
      <c r="D53" s="170"/>
      <c r="E53" s="107">
        <f t="shared" si="6"/>
        <v>0</v>
      </c>
      <c r="F53" s="180"/>
      <c r="G53" s="140"/>
      <c r="H53" s="92"/>
      <c r="I53" s="93"/>
      <c r="J53" s="108">
        <f t="shared" si="7"/>
        <v>0</v>
      </c>
      <c r="K53" s="182"/>
      <c r="L53" s="146"/>
      <c r="M53" s="146"/>
      <c r="N53" s="123"/>
      <c r="O53" s="152"/>
      <c r="P53" s="123"/>
      <c r="Q53" s="143"/>
      <c r="R53" s="123"/>
      <c r="S53" s="146"/>
      <c r="T53" s="149"/>
      <c r="U53" s="152"/>
      <c r="V53" s="27"/>
      <c r="W53" s="27"/>
      <c r="Z53" s="27"/>
      <c r="AA53" s="27"/>
      <c r="AB53" s="16"/>
    </row>
    <row r="54" spans="2:28" ht="15" customHeight="1" thickBot="1">
      <c r="B54" s="168"/>
      <c r="C54" s="169"/>
      <c r="D54" s="170"/>
      <c r="E54" s="107">
        <f t="shared" si="6"/>
        <v>0</v>
      </c>
      <c r="F54" s="181"/>
      <c r="G54" s="141"/>
      <c r="H54" s="98"/>
      <c r="I54" s="99"/>
      <c r="J54" s="108">
        <f t="shared" si="7"/>
        <v>0</v>
      </c>
      <c r="K54" s="183"/>
      <c r="L54" s="147"/>
      <c r="M54" s="147"/>
      <c r="N54" s="124"/>
      <c r="O54" s="153"/>
      <c r="P54" s="124"/>
      <c r="Q54" s="144"/>
      <c r="R54" s="124"/>
      <c r="S54" s="147"/>
      <c r="T54" s="150"/>
      <c r="U54" s="153"/>
    </row>
    <row r="55" spans="2:28" ht="14.45" customHeight="1">
      <c r="B55" s="168"/>
      <c r="C55" s="169"/>
      <c r="D55" s="170"/>
      <c r="E55" s="107">
        <f t="shared" si="6"/>
        <v>0</v>
      </c>
      <c r="F55" s="154">
        <v>2</v>
      </c>
      <c r="G55" s="139"/>
      <c r="H55" s="85"/>
      <c r="I55" s="86"/>
      <c r="J55" s="110">
        <f t="shared" si="7"/>
        <v>0</v>
      </c>
      <c r="K55" s="157">
        <f>SUM(E55:E58)</f>
        <v>0</v>
      </c>
      <c r="L55" s="145">
        <f t="shared" ref="L55" si="9">SUM(J55:J58)</f>
        <v>0</v>
      </c>
      <c r="M55" s="145" t="e">
        <f>$P$21/L55*60</f>
        <v>#DIV/0!</v>
      </c>
      <c r="N55" s="122">
        <f t="shared" ref="N55" si="10">L55/$C$21</f>
        <v>0</v>
      </c>
      <c r="O55" s="151">
        <f t="shared" ref="O55" si="11">(L55/$C$15)-U55</f>
        <v>0</v>
      </c>
      <c r="P55" s="122">
        <f>O55/(SUM(I$42:I$45))</f>
        <v>0</v>
      </c>
      <c r="Q55" s="142">
        <f t="shared" si="8"/>
        <v>0</v>
      </c>
      <c r="R55" s="122">
        <f>L55/P$20</f>
        <v>0</v>
      </c>
      <c r="S55" s="145" t="e">
        <f>L55/Q$42</f>
        <v>#DIV/0!</v>
      </c>
      <c r="T55" s="148"/>
      <c r="U55" s="151">
        <f t="shared" ref="U55" si="12">(T55*0.01)*$V$46</f>
        <v>0</v>
      </c>
    </row>
    <row r="56" spans="2:28" ht="14.45" customHeight="1">
      <c r="B56" s="168"/>
      <c r="C56" s="169"/>
      <c r="D56" s="170"/>
      <c r="E56" s="107">
        <f t="shared" si="6"/>
        <v>0</v>
      </c>
      <c r="F56" s="155"/>
      <c r="G56" s="140"/>
      <c r="H56" s="111"/>
      <c r="I56" s="109"/>
      <c r="J56" s="112">
        <f t="shared" si="7"/>
        <v>0</v>
      </c>
      <c r="K56" s="158"/>
      <c r="L56" s="146"/>
      <c r="M56" s="146"/>
      <c r="N56" s="123"/>
      <c r="O56" s="152"/>
      <c r="P56" s="123"/>
      <c r="Q56" s="143"/>
      <c r="R56" s="123"/>
      <c r="S56" s="146"/>
      <c r="T56" s="149"/>
      <c r="U56" s="152"/>
    </row>
    <row r="57" spans="2:28" ht="14.45" customHeight="1">
      <c r="B57" s="168"/>
      <c r="C57" s="169"/>
      <c r="D57" s="170"/>
      <c r="E57" s="107">
        <f t="shared" si="6"/>
        <v>0</v>
      </c>
      <c r="F57" s="155"/>
      <c r="G57" s="140"/>
      <c r="H57" s="92"/>
      <c r="I57" s="93"/>
      <c r="J57" s="112">
        <f t="shared" si="7"/>
        <v>0</v>
      </c>
      <c r="K57" s="158"/>
      <c r="L57" s="146"/>
      <c r="M57" s="146"/>
      <c r="N57" s="123"/>
      <c r="O57" s="152"/>
      <c r="P57" s="123"/>
      <c r="Q57" s="143"/>
      <c r="R57" s="123"/>
      <c r="S57" s="146"/>
      <c r="T57" s="149"/>
      <c r="U57" s="152"/>
    </row>
    <row r="58" spans="2:28" ht="15" customHeight="1" thickBot="1">
      <c r="B58" s="168"/>
      <c r="C58" s="169"/>
      <c r="D58" s="170"/>
      <c r="E58" s="107">
        <f t="shared" si="6"/>
        <v>0</v>
      </c>
      <c r="F58" s="156"/>
      <c r="G58" s="141"/>
      <c r="H58" s="98"/>
      <c r="I58" s="99"/>
      <c r="J58" s="113">
        <f t="shared" si="7"/>
        <v>0</v>
      </c>
      <c r="K58" s="159"/>
      <c r="L58" s="147"/>
      <c r="M58" s="147"/>
      <c r="N58" s="124"/>
      <c r="O58" s="153"/>
      <c r="P58" s="124"/>
      <c r="Q58" s="144"/>
      <c r="R58" s="124"/>
      <c r="S58" s="147"/>
      <c r="T58" s="150"/>
      <c r="U58" s="153"/>
    </row>
    <row r="59" spans="2:28" ht="14.45" customHeight="1">
      <c r="B59" s="168"/>
      <c r="C59" s="169"/>
      <c r="D59" s="170"/>
      <c r="E59" s="107">
        <f t="shared" si="6"/>
        <v>0</v>
      </c>
      <c r="F59" s="154">
        <v>3</v>
      </c>
      <c r="G59" s="139"/>
      <c r="H59" s="85"/>
      <c r="I59" s="86"/>
      <c r="J59" s="110">
        <f t="shared" si="7"/>
        <v>0</v>
      </c>
      <c r="K59" s="157">
        <f>SUM(E59:E62)</f>
        <v>0</v>
      </c>
      <c r="L59" s="145">
        <f t="shared" ref="L59" si="13">SUM(J59:J62)</f>
        <v>0</v>
      </c>
      <c r="M59" s="145" t="e">
        <f>$P$21/L59*60</f>
        <v>#DIV/0!</v>
      </c>
      <c r="N59" s="122">
        <f t="shared" ref="N59" si="14">L59/$C$21</f>
        <v>0</v>
      </c>
      <c r="O59" s="151">
        <f t="shared" ref="O59" si="15">(L59/$C$15)-U59</f>
        <v>0</v>
      </c>
      <c r="P59" s="122">
        <f>O59/(SUM(I$42:I$45))</f>
        <v>0</v>
      </c>
      <c r="Q59" s="142">
        <f t="shared" si="8"/>
        <v>0</v>
      </c>
      <c r="R59" s="122">
        <f>L59/P$20</f>
        <v>0</v>
      </c>
      <c r="S59" s="145" t="e">
        <f>L59/Q$42</f>
        <v>#DIV/0!</v>
      </c>
      <c r="T59" s="148"/>
      <c r="U59" s="151">
        <f t="shared" ref="U59" si="16">(T59*0.01)*$V$46</f>
        <v>0</v>
      </c>
    </row>
    <row r="60" spans="2:28" ht="14.45" customHeight="1">
      <c r="B60" s="168"/>
      <c r="C60" s="169"/>
      <c r="D60" s="170"/>
      <c r="E60" s="107">
        <f t="shared" si="6"/>
        <v>0</v>
      </c>
      <c r="F60" s="155"/>
      <c r="G60" s="140"/>
      <c r="H60" s="111"/>
      <c r="I60" s="109"/>
      <c r="J60" s="112">
        <f t="shared" si="7"/>
        <v>0</v>
      </c>
      <c r="K60" s="158"/>
      <c r="L60" s="146"/>
      <c r="M60" s="146"/>
      <c r="N60" s="123"/>
      <c r="O60" s="152"/>
      <c r="P60" s="123"/>
      <c r="Q60" s="143"/>
      <c r="R60" s="123"/>
      <c r="S60" s="146"/>
      <c r="T60" s="149"/>
      <c r="U60" s="152"/>
    </row>
    <row r="61" spans="2:28" ht="14.45" customHeight="1">
      <c r="B61" s="168"/>
      <c r="C61" s="169"/>
      <c r="D61" s="170"/>
      <c r="E61" s="107">
        <f t="shared" si="6"/>
        <v>0</v>
      </c>
      <c r="F61" s="155"/>
      <c r="G61" s="140"/>
      <c r="H61" s="92"/>
      <c r="I61" s="93"/>
      <c r="J61" s="112">
        <f t="shared" si="7"/>
        <v>0</v>
      </c>
      <c r="K61" s="158"/>
      <c r="L61" s="146"/>
      <c r="M61" s="146"/>
      <c r="N61" s="123"/>
      <c r="O61" s="152"/>
      <c r="P61" s="123"/>
      <c r="Q61" s="143"/>
      <c r="R61" s="123"/>
      <c r="S61" s="146"/>
      <c r="T61" s="149"/>
      <c r="U61" s="152"/>
      <c r="W61" s="114"/>
    </row>
    <row r="62" spans="2:28" ht="15" customHeight="1" thickBot="1">
      <c r="B62" s="168"/>
      <c r="C62" s="169"/>
      <c r="D62" s="170"/>
      <c r="E62" s="107">
        <f t="shared" si="6"/>
        <v>0</v>
      </c>
      <c r="F62" s="156"/>
      <c r="G62" s="141"/>
      <c r="H62" s="98"/>
      <c r="I62" s="99"/>
      <c r="J62" s="113">
        <f t="shared" si="7"/>
        <v>0</v>
      </c>
      <c r="K62" s="159"/>
      <c r="L62" s="147"/>
      <c r="M62" s="147"/>
      <c r="N62" s="124"/>
      <c r="O62" s="153"/>
      <c r="P62" s="124"/>
      <c r="Q62" s="144"/>
      <c r="R62" s="124"/>
      <c r="S62" s="147"/>
      <c r="T62" s="150"/>
      <c r="U62" s="153"/>
    </row>
    <row r="63" spans="2:28" ht="14.45" customHeight="1">
      <c r="B63" s="168" t="s">
        <v>91</v>
      </c>
      <c r="C63" s="169"/>
      <c r="D63" s="170"/>
      <c r="E63" s="107">
        <f t="shared" si="6"/>
        <v>0</v>
      </c>
      <c r="F63" s="154">
        <v>4</v>
      </c>
      <c r="G63" s="139"/>
      <c r="H63" s="85"/>
      <c r="I63" s="86"/>
      <c r="J63" s="110">
        <f t="shared" si="7"/>
        <v>0</v>
      </c>
      <c r="K63" s="157">
        <f>SUM(E63:E66)</f>
        <v>0</v>
      </c>
      <c r="L63" s="145">
        <f t="shared" ref="L63" si="17">SUM(J63:J66)</f>
        <v>0</v>
      </c>
      <c r="M63" s="145" t="e">
        <f>$P$21/L63*60</f>
        <v>#DIV/0!</v>
      </c>
      <c r="N63" s="122">
        <f t="shared" ref="N63" si="18">L63/$C$21</f>
        <v>0</v>
      </c>
      <c r="O63" s="151">
        <f t="shared" ref="O63" si="19">(L63/$C$15)-U63</f>
        <v>0</v>
      </c>
      <c r="P63" s="122">
        <f>O63/(SUM(I$42:I$45))</f>
        <v>0</v>
      </c>
      <c r="Q63" s="142">
        <f t="shared" si="8"/>
        <v>0</v>
      </c>
      <c r="R63" s="122">
        <f>L63/P$20</f>
        <v>0</v>
      </c>
      <c r="S63" s="145" t="e">
        <f>L63/Q$42</f>
        <v>#DIV/0!</v>
      </c>
      <c r="T63" s="148"/>
      <c r="U63" s="151">
        <f t="shared" ref="U63" si="20">(T63*0.01)*$V$46</f>
        <v>0</v>
      </c>
    </row>
    <row r="64" spans="2:28">
      <c r="B64" s="168"/>
      <c r="C64" s="169"/>
      <c r="D64" s="170"/>
      <c r="E64" s="107">
        <f>_xlfn.XLOOKUP(H64,$D$26:$D$37,$F$26:$F$37,0)*I64</f>
        <v>0</v>
      </c>
      <c r="F64" s="155"/>
      <c r="G64" s="140"/>
      <c r="H64" s="111"/>
      <c r="I64" s="109"/>
      <c r="J64" s="112">
        <f>_xlfn.XLOOKUP(H64,$D$26:$D$37,$H$26:$H$37,0)*I64</f>
        <v>0</v>
      </c>
      <c r="K64" s="158"/>
      <c r="L64" s="146"/>
      <c r="M64" s="146"/>
      <c r="N64" s="123"/>
      <c r="O64" s="152"/>
      <c r="P64" s="123"/>
      <c r="Q64" s="143"/>
      <c r="R64" s="123"/>
      <c r="S64" s="146"/>
      <c r="T64" s="149"/>
      <c r="U64" s="152"/>
    </row>
    <row r="65" spans="2:21">
      <c r="B65" s="168"/>
      <c r="C65" s="169"/>
      <c r="D65" s="170"/>
      <c r="E65" s="107">
        <f>_xlfn.XLOOKUP(H65,$D$26:$D$37,$F$26:$F$37,0)*I65</f>
        <v>0</v>
      </c>
      <c r="F65" s="155"/>
      <c r="G65" s="140"/>
      <c r="H65" s="92"/>
      <c r="I65" s="93"/>
      <c r="J65" s="112">
        <f>_xlfn.XLOOKUP(H65,$D$26:$D$37,$H$26:$H$37,0)*I65</f>
        <v>0</v>
      </c>
      <c r="K65" s="158"/>
      <c r="L65" s="146"/>
      <c r="M65" s="146"/>
      <c r="N65" s="123"/>
      <c r="O65" s="152"/>
      <c r="P65" s="123"/>
      <c r="Q65" s="143"/>
      <c r="R65" s="123"/>
      <c r="S65" s="146"/>
      <c r="T65" s="149"/>
      <c r="U65" s="152"/>
    </row>
    <row r="66" spans="2:21" ht="15" thickBot="1">
      <c r="B66" s="168"/>
      <c r="C66" s="169"/>
      <c r="D66" s="170"/>
      <c r="E66" s="107">
        <f t="shared" si="6"/>
        <v>0</v>
      </c>
      <c r="F66" s="156"/>
      <c r="G66" s="141"/>
      <c r="H66" s="98"/>
      <c r="I66" s="99"/>
      <c r="J66" s="113">
        <f t="shared" si="7"/>
        <v>0</v>
      </c>
      <c r="K66" s="159"/>
      <c r="L66" s="147"/>
      <c r="M66" s="147"/>
      <c r="N66" s="124"/>
      <c r="O66" s="153"/>
      <c r="P66" s="124"/>
      <c r="Q66" s="144"/>
      <c r="R66" s="124"/>
      <c r="S66" s="147"/>
      <c r="T66" s="150"/>
      <c r="U66" s="153"/>
    </row>
    <row r="67" spans="2:21">
      <c r="B67" s="168"/>
      <c r="C67" s="169"/>
      <c r="D67" s="170"/>
      <c r="E67" s="107">
        <f t="shared" si="6"/>
        <v>0</v>
      </c>
      <c r="F67" s="154">
        <v>5</v>
      </c>
      <c r="G67" s="139"/>
      <c r="H67" s="85"/>
      <c r="I67" s="86"/>
      <c r="J67" s="110">
        <f t="shared" si="7"/>
        <v>0</v>
      </c>
      <c r="K67" s="157">
        <f>SUM(E67:E70)</f>
        <v>0</v>
      </c>
      <c r="L67" s="145">
        <f t="shared" ref="L67" si="21">SUM(J67:J70)</f>
        <v>0</v>
      </c>
      <c r="M67" s="145" t="e">
        <f>$P$21/L67*60</f>
        <v>#DIV/0!</v>
      </c>
      <c r="N67" s="122">
        <f t="shared" ref="N67" si="22">L67/$C$21</f>
        <v>0</v>
      </c>
      <c r="O67" s="151">
        <f t="shared" ref="O67" si="23">(L67/$C$15)-U67</f>
        <v>0</v>
      </c>
      <c r="P67" s="122">
        <f>O67/(SUM(I$42:I$45))</f>
        <v>0</v>
      </c>
      <c r="Q67" s="142">
        <f t="shared" si="8"/>
        <v>0</v>
      </c>
      <c r="R67" s="122">
        <f>L67/P$20</f>
        <v>0</v>
      </c>
      <c r="S67" s="145" t="e">
        <f>L67/Q$42</f>
        <v>#DIV/0!</v>
      </c>
      <c r="T67" s="148"/>
      <c r="U67" s="151">
        <f t="shared" ref="U67" si="24">(T67*0.01)*$V$46</f>
        <v>0</v>
      </c>
    </row>
    <row r="68" spans="2:21">
      <c r="B68" s="168"/>
      <c r="C68" s="169"/>
      <c r="D68" s="170"/>
      <c r="E68" s="107">
        <f t="shared" si="6"/>
        <v>0</v>
      </c>
      <c r="F68" s="155"/>
      <c r="G68" s="140"/>
      <c r="H68" s="111"/>
      <c r="I68" s="109"/>
      <c r="J68" s="112">
        <f t="shared" si="7"/>
        <v>0</v>
      </c>
      <c r="K68" s="158"/>
      <c r="L68" s="146"/>
      <c r="M68" s="146"/>
      <c r="N68" s="123"/>
      <c r="O68" s="152"/>
      <c r="P68" s="123"/>
      <c r="Q68" s="143"/>
      <c r="R68" s="123"/>
      <c r="S68" s="146"/>
      <c r="T68" s="149"/>
      <c r="U68" s="152"/>
    </row>
    <row r="69" spans="2:21">
      <c r="B69" s="168"/>
      <c r="C69" s="169"/>
      <c r="D69" s="170"/>
      <c r="E69" s="107">
        <f t="shared" si="6"/>
        <v>0</v>
      </c>
      <c r="F69" s="155"/>
      <c r="G69" s="140"/>
      <c r="H69" s="92"/>
      <c r="I69" s="93"/>
      <c r="J69" s="112">
        <f t="shared" si="7"/>
        <v>0</v>
      </c>
      <c r="K69" s="158"/>
      <c r="L69" s="146"/>
      <c r="M69" s="146"/>
      <c r="N69" s="123"/>
      <c r="O69" s="152"/>
      <c r="P69" s="123"/>
      <c r="Q69" s="143"/>
      <c r="R69" s="123"/>
      <c r="S69" s="146"/>
      <c r="T69" s="149"/>
      <c r="U69" s="152"/>
    </row>
    <row r="70" spans="2:21" ht="15" thickBot="1">
      <c r="B70" s="168"/>
      <c r="C70" s="169"/>
      <c r="D70" s="170"/>
      <c r="E70" s="107">
        <f t="shared" si="6"/>
        <v>0</v>
      </c>
      <c r="F70" s="156"/>
      <c r="G70" s="141"/>
      <c r="H70" s="98"/>
      <c r="I70" s="99"/>
      <c r="J70" s="113">
        <f t="shared" si="7"/>
        <v>0</v>
      </c>
      <c r="K70" s="159"/>
      <c r="L70" s="147"/>
      <c r="M70" s="147"/>
      <c r="N70" s="124"/>
      <c r="O70" s="153"/>
      <c r="P70" s="124"/>
      <c r="Q70" s="144"/>
      <c r="R70" s="124"/>
      <c r="S70" s="147"/>
      <c r="T70" s="150"/>
      <c r="U70" s="153"/>
    </row>
    <row r="71" spans="2:21">
      <c r="B71" s="168"/>
      <c r="C71" s="169"/>
      <c r="D71" s="170"/>
      <c r="E71" s="107">
        <f t="shared" si="6"/>
        <v>0</v>
      </c>
      <c r="F71" s="154">
        <v>6</v>
      </c>
      <c r="G71" s="139"/>
      <c r="H71" s="85"/>
      <c r="I71" s="86"/>
      <c r="J71" s="110">
        <f t="shared" si="7"/>
        <v>0</v>
      </c>
      <c r="K71" s="157">
        <f>SUM(E71:E74)</f>
        <v>0</v>
      </c>
      <c r="L71" s="145">
        <f t="shared" ref="L71" si="25">SUM(J71:J74)</f>
        <v>0</v>
      </c>
      <c r="M71" s="145" t="e">
        <f>$P$21/L71*60</f>
        <v>#DIV/0!</v>
      </c>
      <c r="N71" s="122">
        <f t="shared" ref="N71" si="26">L71/$C$21</f>
        <v>0</v>
      </c>
      <c r="O71" s="151">
        <f t="shared" ref="O71" si="27">(L71/$C$15)-U71</f>
        <v>0</v>
      </c>
      <c r="P71" s="122">
        <f>O71/(SUM(I$42:I$45))</f>
        <v>0</v>
      </c>
      <c r="Q71" s="142">
        <f t="shared" si="8"/>
        <v>0</v>
      </c>
      <c r="R71" s="122">
        <f>L71/P$20</f>
        <v>0</v>
      </c>
      <c r="S71" s="145" t="e">
        <f>L71/Q$42</f>
        <v>#DIV/0!</v>
      </c>
      <c r="T71" s="148"/>
      <c r="U71" s="151">
        <f t="shared" ref="U71" si="28">(T71*0.01)*$V$46</f>
        <v>0</v>
      </c>
    </row>
    <row r="72" spans="2:21">
      <c r="B72" s="168"/>
      <c r="C72" s="169"/>
      <c r="D72" s="170"/>
      <c r="E72" s="107">
        <f t="shared" si="6"/>
        <v>0</v>
      </c>
      <c r="F72" s="155"/>
      <c r="G72" s="140"/>
      <c r="H72" s="111"/>
      <c r="I72" s="109"/>
      <c r="J72" s="112">
        <f t="shared" si="7"/>
        <v>0</v>
      </c>
      <c r="K72" s="158"/>
      <c r="L72" s="146"/>
      <c r="M72" s="146"/>
      <c r="N72" s="123"/>
      <c r="O72" s="152"/>
      <c r="P72" s="123"/>
      <c r="Q72" s="143"/>
      <c r="R72" s="123"/>
      <c r="S72" s="146"/>
      <c r="T72" s="149"/>
      <c r="U72" s="152"/>
    </row>
    <row r="73" spans="2:21">
      <c r="B73" s="168"/>
      <c r="C73" s="169"/>
      <c r="D73" s="170"/>
      <c r="E73" s="107">
        <f t="shared" si="6"/>
        <v>0</v>
      </c>
      <c r="F73" s="155"/>
      <c r="G73" s="140"/>
      <c r="H73" s="92"/>
      <c r="I73" s="93"/>
      <c r="J73" s="112">
        <f t="shared" si="7"/>
        <v>0</v>
      </c>
      <c r="K73" s="158"/>
      <c r="L73" s="146"/>
      <c r="M73" s="146"/>
      <c r="N73" s="123"/>
      <c r="O73" s="152"/>
      <c r="P73" s="123"/>
      <c r="Q73" s="143"/>
      <c r="R73" s="123"/>
      <c r="S73" s="146"/>
      <c r="T73" s="149"/>
      <c r="U73" s="152"/>
    </row>
    <row r="74" spans="2:21" ht="15" thickBot="1">
      <c r="B74" s="168"/>
      <c r="C74" s="169"/>
      <c r="D74" s="170"/>
      <c r="E74" s="107">
        <f t="shared" si="6"/>
        <v>0</v>
      </c>
      <c r="F74" s="156"/>
      <c r="G74" s="141"/>
      <c r="H74" s="98"/>
      <c r="I74" s="99"/>
      <c r="J74" s="113">
        <f t="shared" si="7"/>
        <v>0</v>
      </c>
      <c r="K74" s="159"/>
      <c r="L74" s="147"/>
      <c r="M74" s="147"/>
      <c r="N74" s="124"/>
      <c r="O74" s="153"/>
      <c r="P74" s="124"/>
      <c r="Q74" s="144"/>
      <c r="R74" s="124"/>
      <c r="S74" s="147"/>
      <c r="T74" s="150"/>
      <c r="U74" s="153"/>
    </row>
    <row r="75" spans="2:21" ht="14.45" customHeight="1">
      <c r="B75" s="115"/>
      <c r="C75" s="116"/>
      <c r="D75" s="117"/>
      <c r="E75" s="107">
        <f t="shared" si="6"/>
        <v>0</v>
      </c>
      <c r="F75" s="154">
        <v>7</v>
      </c>
      <c r="G75" s="139"/>
      <c r="H75" s="85"/>
      <c r="I75" s="86"/>
      <c r="J75" s="110">
        <f t="shared" si="7"/>
        <v>0</v>
      </c>
      <c r="K75" s="157">
        <f>SUM(E75:E78)</f>
        <v>0</v>
      </c>
      <c r="L75" s="145">
        <f t="shared" ref="L75" si="29">SUM(J75:J78)</f>
        <v>0</v>
      </c>
      <c r="M75" s="145" t="e">
        <f>$P$21/L75*60</f>
        <v>#DIV/0!</v>
      </c>
      <c r="N75" s="122">
        <f t="shared" ref="N75" si="30">L75/$C$21</f>
        <v>0</v>
      </c>
      <c r="O75" s="151">
        <f t="shared" ref="O75" si="31">(L75/$C$15)-U75</f>
        <v>0</v>
      </c>
      <c r="P75" s="122">
        <f>O75/(SUM(I$42:I$45))</f>
        <v>0</v>
      </c>
      <c r="Q75" s="142">
        <f t="shared" si="8"/>
        <v>0</v>
      </c>
      <c r="R75" s="122">
        <f>L75/P$20</f>
        <v>0</v>
      </c>
      <c r="S75" s="145" t="e">
        <f>L75/Q$42</f>
        <v>#DIV/0!</v>
      </c>
      <c r="T75" s="148"/>
      <c r="U75" s="151">
        <f t="shared" ref="U75" si="32">(T75*0.01)*$V$46</f>
        <v>0</v>
      </c>
    </row>
    <row r="76" spans="2:21" ht="14.45" customHeight="1">
      <c r="B76" s="115"/>
      <c r="C76" s="116"/>
      <c r="D76" s="117"/>
      <c r="E76" s="107">
        <f t="shared" si="6"/>
        <v>0</v>
      </c>
      <c r="F76" s="155"/>
      <c r="G76" s="140"/>
      <c r="H76" s="111"/>
      <c r="I76" s="109"/>
      <c r="J76" s="112">
        <f t="shared" si="7"/>
        <v>0</v>
      </c>
      <c r="K76" s="158"/>
      <c r="L76" s="146"/>
      <c r="M76" s="146"/>
      <c r="N76" s="123"/>
      <c r="O76" s="152"/>
      <c r="P76" s="123"/>
      <c r="Q76" s="143"/>
      <c r="R76" s="123"/>
      <c r="S76" s="146"/>
      <c r="T76" s="149"/>
      <c r="U76" s="152"/>
    </row>
    <row r="77" spans="2:21" ht="14.45" customHeight="1">
      <c r="B77" s="168" t="s">
        <v>92</v>
      </c>
      <c r="C77" s="169"/>
      <c r="D77" s="170"/>
      <c r="E77" s="107">
        <f t="shared" si="6"/>
        <v>0</v>
      </c>
      <c r="F77" s="155"/>
      <c r="G77" s="140"/>
      <c r="H77" s="92"/>
      <c r="I77" s="93"/>
      <c r="J77" s="112">
        <f t="shared" si="7"/>
        <v>0</v>
      </c>
      <c r="K77" s="158"/>
      <c r="L77" s="146"/>
      <c r="M77" s="146"/>
      <c r="N77" s="123"/>
      <c r="O77" s="152"/>
      <c r="P77" s="123"/>
      <c r="Q77" s="143"/>
      <c r="R77" s="123"/>
      <c r="S77" s="146"/>
      <c r="T77" s="149"/>
      <c r="U77" s="152"/>
    </row>
    <row r="78" spans="2:21" ht="15" customHeight="1" thickBot="1">
      <c r="B78" s="168"/>
      <c r="C78" s="169"/>
      <c r="D78" s="170"/>
      <c r="E78" s="107">
        <f t="shared" si="6"/>
        <v>0</v>
      </c>
      <c r="F78" s="156"/>
      <c r="G78" s="141"/>
      <c r="H78" s="98"/>
      <c r="I78" s="99"/>
      <c r="J78" s="113">
        <f t="shared" si="7"/>
        <v>0</v>
      </c>
      <c r="K78" s="159"/>
      <c r="L78" s="147"/>
      <c r="M78" s="147"/>
      <c r="N78" s="124"/>
      <c r="O78" s="153"/>
      <c r="P78" s="124"/>
      <c r="Q78" s="144"/>
      <c r="R78" s="124"/>
      <c r="S78" s="147"/>
      <c r="T78" s="150"/>
      <c r="U78" s="153"/>
    </row>
    <row r="79" spans="2:21" ht="14.45" customHeight="1">
      <c r="B79" s="168"/>
      <c r="C79" s="169"/>
      <c r="D79" s="170"/>
      <c r="E79" s="107">
        <f t="shared" si="6"/>
        <v>0</v>
      </c>
      <c r="F79" s="154">
        <v>8</v>
      </c>
      <c r="G79" s="139"/>
      <c r="H79" s="85"/>
      <c r="I79" s="86"/>
      <c r="J79" s="110">
        <f t="shared" si="7"/>
        <v>0</v>
      </c>
      <c r="K79" s="157">
        <f>SUM(E79:E82)</f>
        <v>0</v>
      </c>
      <c r="L79" s="145">
        <f t="shared" ref="L79" si="33">SUM(J79:J82)</f>
        <v>0</v>
      </c>
      <c r="M79" s="145" t="e">
        <f>$P$21/L79*60</f>
        <v>#DIV/0!</v>
      </c>
      <c r="N79" s="122">
        <f t="shared" ref="N79" si="34">L79/$C$21</f>
        <v>0</v>
      </c>
      <c r="O79" s="151">
        <f t="shared" ref="O79" si="35">(L79/$C$15)-U79</f>
        <v>0</v>
      </c>
      <c r="P79" s="122">
        <f>O79/(SUM(I$42:I$45))</f>
        <v>0</v>
      </c>
      <c r="Q79" s="142">
        <f t="shared" si="8"/>
        <v>0</v>
      </c>
      <c r="R79" s="122">
        <f>L79/P$20</f>
        <v>0</v>
      </c>
      <c r="S79" s="145" t="e">
        <f>L79/Q$42</f>
        <v>#DIV/0!</v>
      </c>
      <c r="T79" s="148"/>
      <c r="U79" s="151">
        <f t="shared" ref="U79" si="36">(T79*0.01)*$V$46</f>
        <v>0</v>
      </c>
    </row>
    <row r="80" spans="2:21" ht="14.45" customHeight="1">
      <c r="B80" s="168"/>
      <c r="C80" s="169"/>
      <c r="D80" s="170"/>
      <c r="E80" s="107">
        <f t="shared" si="6"/>
        <v>0</v>
      </c>
      <c r="F80" s="155"/>
      <c r="G80" s="140"/>
      <c r="H80" s="111"/>
      <c r="I80" s="109"/>
      <c r="J80" s="112">
        <f t="shared" si="7"/>
        <v>0</v>
      </c>
      <c r="K80" s="158"/>
      <c r="L80" s="146"/>
      <c r="M80" s="146"/>
      <c r="N80" s="123"/>
      <c r="O80" s="152"/>
      <c r="P80" s="123"/>
      <c r="Q80" s="143"/>
      <c r="R80" s="123"/>
      <c r="S80" s="146"/>
      <c r="T80" s="149"/>
      <c r="U80" s="152"/>
    </row>
    <row r="81" spans="2:21" ht="14.45" customHeight="1">
      <c r="B81" s="168"/>
      <c r="C81" s="169"/>
      <c r="D81" s="170"/>
      <c r="E81" s="107">
        <f t="shared" si="6"/>
        <v>0</v>
      </c>
      <c r="F81" s="155"/>
      <c r="G81" s="140"/>
      <c r="H81" s="92"/>
      <c r="I81" s="93"/>
      <c r="J81" s="112">
        <f t="shared" si="7"/>
        <v>0</v>
      </c>
      <c r="K81" s="158"/>
      <c r="L81" s="146"/>
      <c r="M81" s="146"/>
      <c r="N81" s="123"/>
      <c r="O81" s="152"/>
      <c r="P81" s="123"/>
      <c r="Q81" s="143"/>
      <c r="R81" s="123"/>
      <c r="S81" s="146"/>
      <c r="T81" s="149"/>
      <c r="U81" s="152"/>
    </row>
    <row r="82" spans="2:21" ht="15" customHeight="1" thickBot="1">
      <c r="B82" s="168"/>
      <c r="C82" s="169"/>
      <c r="D82" s="170"/>
      <c r="E82" s="107">
        <f t="shared" si="6"/>
        <v>0</v>
      </c>
      <c r="F82" s="156"/>
      <c r="G82" s="141"/>
      <c r="H82" s="98"/>
      <c r="I82" s="99"/>
      <c r="J82" s="113">
        <f t="shared" si="7"/>
        <v>0</v>
      </c>
      <c r="K82" s="159"/>
      <c r="L82" s="147"/>
      <c r="M82" s="147"/>
      <c r="N82" s="124"/>
      <c r="O82" s="153"/>
      <c r="P82" s="124"/>
      <c r="Q82" s="144"/>
      <c r="R82" s="124"/>
      <c r="S82" s="147"/>
      <c r="T82" s="150"/>
      <c r="U82" s="153"/>
    </row>
    <row r="83" spans="2:21" ht="14.45" customHeight="1">
      <c r="B83" s="168"/>
      <c r="C83" s="169"/>
      <c r="D83" s="170"/>
      <c r="E83" s="107">
        <f t="shared" si="6"/>
        <v>0</v>
      </c>
      <c r="F83" s="154">
        <v>9</v>
      </c>
      <c r="G83" s="139"/>
      <c r="H83" s="85"/>
      <c r="I83" s="86"/>
      <c r="J83" s="110">
        <f t="shared" si="7"/>
        <v>0</v>
      </c>
      <c r="K83" s="157">
        <f>SUM(E83:E86)</f>
        <v>0</v>
      </c>
      <c r="L83" s="145">
        <f t="shared" ref="L83" si="37">SUM(J83:J86)</f>
        <v>0</v>
      </c>
      <c r="M83" s="145" t="e">
        <f>$P$21/L83*60</f>
        <v>#DIV/0!</v>
      </c>
      <c r="N83" s="122">
        <f t="shared" ref="N83" si="38">L83/$C$21</f>
        <v>0</v>
      </c>
      <c r="O83" s="151">
        <f t="shared" ref="O83" si="39">(L83/$C$15)-U83</f>
        <v>0</v>
      </c>
      <c r="P83" s="122">
        <f>O83/(SUM(I$42:I$45))</f>
        <v>0</v>
      </c>
      <c r="Q83" s="142">
        <f t="shared" si="8"/>
        <v>0</v>
      </c>
      <c r="R83" s="122">
        <f>L83/P$20</f>
        <v>0</v>
      </c>
      <c r="S83" s="145" t="e">
        <f>L83/Q$42</f>
        <v>#DIV/0!</v>
      </c>
      <c r="T83" s="148"/>
      <c r="U83" s="151">
        <f t="shared" ref="U83" si="40">(T83*0.01)*$V$46</f>
        <v>0</v>
      </c>
    </row>
    <row r="84" spans="2:21" ht="14.45" customHeight="1">
      <c r="B84" s="168"/>
      <c r="C84" s="169"/>
      <c r="D84" s="170"/>
      <c r="E84" s="107">
        <f t="shared" si="6"/>
        <v>0</v>
      </c>
      <c r="F84" s="155"/>
      <c r="G84" s="140"/>
      <c r="H84" s="111"/>
      <c r="I84" s="109"/>
      <c r="J84" s="112">
        <f t="shared" si="7"/>
        <v>0</v>
      </c>
      <c r="K84" s="158"/>
      <c r="L84" s="146"/>
      <c r="M84" s="146"/>
      <c r="N84" s="123"/>
      <c r="O84" s="152"/>
      <c r="P84" s="123"/>
      <c r="Q84" s="143"/>
      <c r="R84" s="123"/>
      <c r="S84" s="146"/>
      <c r="T84" s="149"/>
      <c r="U84" s="152"/>
    </row>
    <row r="85" spans="2:21" ht="14.45" customHeight="1">
      <c r="B85" s="168"/>
      <c r="C85" s="169"/>
      <c r="D85" s="170"/>
      <c r="E85" s="107">
        <f t="shared" si="6"/>
        <v>0</v>
      </c>
      <c r="F85" s="155"/>
      <c r="G85" s="140"/>
      <c r="H85" s="92"/>
      <c r="I85" s="93"/>
      <c r="J85" s="112">
        <f t="shared" si="7"/>
        <v>0</v>
      </c>
      <c r="K85" s="158"/>
      <c r="L85" s="146"/>
      <c r="M85" s="146"/>
      <c r="N85" s="123"/>
      <c r="O85" s="152"/>
      <c r="P85" s="123"/>
      <c r="Q85" s="143"/>
      <c r="R85" s="123"/>
      <c r="S85" s="146"/>
      <c r="T85" s="149"/>
      <c r="U85" s="152"/>
    </row>
    <row r="86" spans="2:21" ht="15" customHeight="1" thickBot="1">
      <c r="B86" s="168"/>
      <c r="C86" s="169"/>
      <c r="D86" s="170"/>
      <c r="E86" s="107">
        <f t="shared" si="6"/>
        <v>0</v>
      </c>
      <c r="F86" s="156"/>
      <c r="G86" s="141"/>
      <c r="H86" s="98"/>
      <c r="I86" s="99"/>
      <c r="J86" s="113">
        <f t="shared" si="7"/>
        <v>0</v>
      </c>
      <c r="K86" s="159"/>
      <c r="L86" s="147"/>
      <c r="M86" s="147"/>
      <c r="N86" s="124"/>
      <c r="O86" s="153"/>
      <c r="P86" s="124"/>
      <c r="Q86" s="144"/>
      <c r="R86" s="124"/>
      <c r="S86" s="147"/>
      <c r="T86" s="150"/>
      <c r="U86" s="153"/>
    </row>
    <row r="87" spans="2:21" ht="14.45" customHeight="1">
      <c r="B87" s="168"/>
      <c r="C87" s="169"/>
      <c r="D87" s="170"/>
      <c r="E87" s="107">
        <f t="shared" si="6"/>
        <v>0</v>
      </c>
      <c r="F87" s="154">
        <v>10</v>
      </c>
      <c r="G87" s="139"/>
      <c r="H87" s="85"/>
      <c r="I87" s="86"/>
      <c r="J87" s="110">
        <f t="shared" si="7"/>
        <v>0</v>
      </c>
      <c r="K87" s="157">
        <f>SUM(E87:E90)</f>
        <v>0</v>
      </c>
      <c r="L87" s="145">
        <f t="shared" ref="L87" si="41">SUM(J87:J90)</f>
        <v>0</v>
      </c>
      <c r="M87" s="145" t="e">
        <f>$P$21/L87*60</f>
        <v>#DIV/0!</v>
      </c>
      <c r="N87" s="122">
        <f t="shared" ref="N87" si="42">L87/$C$21</f>
        <v>0</v>
      </c>
      <c r="O87" s="151">
        <f t="shared" ref="O87" si="43">(L87/$C$15)-U87</f>
        <v>0</v>
      </c>
      <c r="P87" s="122">
        <f>O87/(SUM(I$42:I$45))</f>
        <v>0</v>
      </c>
      <c r="Q87" s="142">
        <f t="shared" ref="Q87" si="44">O87/$K$42</f>
        <v>0</v>
      </c>
      <c r="R87" s="122">
        <f>L87/P$20</f>
        <v>0</v>
      </c>
      <c r="S87" s="145" t="e">
        <f>L87/Q$42</f>
        <v>#DIV/0!</v>
      </c>
      <c r="T87" s="148"/>
      <c r="U87" s="151">
        <f t="shared" ref="U87" si="45">(T87*0.01)*$V$46</f>
        <v>0</v>
      </c>
    </row>
    <row r="88" spans="2:21" ht="14.45" customHeight="1">
      <c r="B88" s="168"/>
      <c r="C88" s="169"/>
      <c r="D88" s="170"/>
      <c r="E88" s="107">
        <f t="shared" si="6"/>
        <v>0</v>
      </c>
      <c r="F88" s="155"/>
      <c r="G88" s="140"/>
      <c r="H88" s="111"/>
      <c r="I88" s="109"/>
      <c r="J88" s="112">
        <f t="shared" si="7"/>
        <v>0</v>
      </c>
      <c r="K88" s="158"/>
      <c r="L88" s="146"/>
      <c r="M88" s="146"/>
      <c r="N88" s="123"/>
      <c r="O88" s="152"/>
      <c r="P88" s="123"/>
      <c r="Q88" s="143"/>
      <c r="R88" s="123"/>
      <c r="S88" s="146"/>
      <c r="T88" s="149"/>
      <c r="U88" s="152"/>
    </row>
    <row r="89" spans="2:21" ht="14.45" customHeight="1">
      <c r="B89" s="168"/>
      <c r="C89" s="169"/>
      <c r="D89" s="170"/>
      <c r="E89" s="107">
        <f t="shared" si="6"/>
        <v>0</v>
      </c>
      <c r="F89" s="155"/>
      <c r="G89" s="140"/>
      <c r="H89" s="92"/>
      <c r="I89" s="93"/>
      <c r="J89" s="112">
        <f t="shared" si="7"/>
        <v>0</v>
      </c>
      <c r="K89" s="158"/>
      <c r="L89" s="146"/>
      <c r="M89" s="146"/>
      <c r="N89" s="123"/>
      <c r="O89" s="152"/>
      <c r="P89" s="123"/>
      <c r="Q89" s="143"/>
      <c r="R89" s="123"/>
      <c r="S89" s="146"/>
      <c r="T89" s="149"/>
      <c r="U89" s="152"/>
    </row>
    <row r="90" spans="2:21" ht="15" customHeight="1" thickBot="1">
      <c r="B90" s="171"/>
      <c r="C90" s="172"/>
      <c r="D90" s="173"/>
      <c r="E90" s="107">
        <f t="shared" si="6"/>
        <v>0</v>
      </c>
      <c r="F90" s="156"/>
      <c r="G90" s="141"/>
      <c r="H90" s="98"/>
      <c r="I90" s="99"/>
      <c r="J90" s="113">
        <f t="shared" si="7"/>
        <v>0</v>
      </c>
      <c r="K90" s="159"/>
      <c r="L90" s="147"/>
      <c r="M90" s="147"/>
      <c r="N90" s="124"/>
      <c r="O90" s="153"/>
      <c r="P90" s="124"/>
      <c r="Q90" s="144"/>
      <c r="R90" s="124"/>
      <c r="S90" s="147"/>
      <c r="T90" s="150"/>
      <c r="U90" s="153"/>
    </row>
    <row r="92" spans="2:21" ht="15" customHeight="1">
      <c r="K92" s="166" t="s">
        <v>93</v>
      </c>
      <c r="N92" s="166" t="s">
        <v>94</v>
      </c>
      <c r="O92" s="167" t="s">
        <v>95</v>
      </c>
      <c r="P92" s="166" t="s">
        <v>94</v>
      </c>
      <c r="Q92" s="125" t="s">
        <v>96</v>
      </c>
      <c r="R92" s="125" t="s">
        <v>97</v>
      </c>
    </row>
    <row r="93" spans="2:21">
      <c r="K93" s="166"/>
      <c r="N93" s="166"/>
      <c r="O93" s="167"/>
      <c r="P93" s="166"/>
      <c r="Q93" s="125"/>
      <c r="R93" s="125"/>
    </row>
    <row r="94" spans="2:21" ht="15" customHeight="1">
      <c r="K94" s="164" t="s">
        <v>98</v>
      </c>
      <c r="N94" s="164" t="s">
        <v>99</v>
      </c>
      <c r="O94" s="167"/>
      <c r="P94" s="164" t="s">
        <v>99</v>
      </c>
      <c r="Q94" s="165" t="s">
        <v>100</v>
      </c>
      <c r="R94" s="165" t="s">
        <v>101</v>
      </c>
    </row>
    <row r="95" spans="2:21">
      <c r="K95" s="164"/>
      <c r="N95" s="164"/>
      <c r="O95" s="167"/>
      <c r="P95" s="164"/>
      <c r="Q95" s="165"/>
      <c r="R95" s="165"/>
    </row>
    <row r="96" spans="2:21" ht="15" customHeight="1">
      <c r="K96" s="160" t="s">
        <v>102</v>
      </c>
      <c r="N96" s="160" t="s">
        <v>103</v>
      </c>
      <c r="O96" s="167"/>
      <c r="P96" s="160" t="s">
        <v>103</v>
      </c>
      <c r="Q96" s="161" t="s">
        <v>104</v>
      </c>
      <c r="R96" s="161" t="s">
        <v>96</v>
      </c>
    </row>
    <row r="97" spans="11:18">
      <c r="K97" s="160"/>
      <c r="N97" s="160"/>
      <c r="O97" s="167"/>
      <c r="P97" s="160"/>
      <c r="Q97" s="161"/>
      <c r="R97" s="161"/>
    </row>
    <row r="98" spans="11:18">
      <c r="O98" s="167"/>
    </row>
    <row r="99" spans="11:18">
      <c r="O99" s="167"/>
    </row>
    <row r="100" spans="11:18">
      <c r="O100" s="167"/>
    </row>
    <row r="101" spans="11:18">
      <c r="O101" s="167"/>
    </row>
    <row r="102" spans="11:18">
      <c r="O102" s="167"/>
    </row>
    <row r="103" spans="11:18">
      <c r="O103" s="167"/>
    </row>
  </sheetData>
  <sheetProtection algorithmName="SHA-512" hashValue="4PE3P0lpx8F8L1oNuT6iYlUqIlch+NI8jK3HeTQo92qtlAo0D6GllkouNNPgKFkAMZmHt7sy5KwEnP140+jufw==" saltValue="qzoJcWiw9euXnQPin960bQ==" spinCount="100000" sheet="1" objects="1" scenarios="1" selectLockedCells="1"/>
  <mergeCells count="203">
    <mergeCell ref="C2:Q5"/>
    <mergeCell ref="B7:Q9"/>
    <mergeCell ref="F12:M12"/>
    <mergeCell ref="P12:Q12"/>
    <mergeCell ref="B14:D14"/>
    <mergeCell ref="F14:I14"/>
    <mergeCell ref="F24:F25"/>
    <mergeCell ref="G24:G25"/>
    <mergeCell ref="H24:H25"/>
    <mergeCell ref="J25:Q25"/>
    <mergeCell ref="J32:Q36"/>
    <mergeCell ref="B39:D41"/>
    <mergeCell ref="F39:J39"/>
    <mergeCell ref="L39:P39"/>
    <mergeCell ref="L16:L17"/>
    <mergeCell ref="M16:M19"/>
    <mergeCell ref="B18:D19"/>
    <mergeCell ref="F18:F19"/>
    <mergeCell ref="L18:L19"/>
    <mergeCell ref="H20:I20"/>
    <mergeCell ref="H21:I21"/>
    <mergeCell ref="F23:H23"/>
    <mergeCell ref="B24:C24"/>
    <mergeCell ref="B15:B16"/>
    <mergeCell ref="C15:C16"/>
    <mergeCell ref="D15:D16"/>
    <mergeCell ref="F15:F16"/>
    <mergeCell ref="L15:M15"/>
    <mergeCell ref="O15:Q15"/>
    <mergeCell ref="R39:U39"/>
    <mergeCell ref="F40:F41"/>
    <mergeCell ref="I40:I41"/>
    <mergeCell ref="K40:K41"/>
    <mergeCell ref="L40:L41"/>
    <mergeCell ref="O40:O41"/>
    <mergeCell ref="R40:R41"/>
    <mergeCell ref="S40:S41"/>
    <mergeCell ref="U40:U41"/>
    <mergeCell ref="K42:K45"/>
    <mergeCell ref="Q42:Q45"/>
    <mergeCell ref="B44:D48"/>
    <mergeCell ref="M48:M50"/>
    <mergeCell ref="O48:O50"/>
    <mergeCell ref="P48:P50"/>
    <mergeCell ref="Q48:Q50"/>
    <mergeCell ref="R48:R50"/>
    <mergeCell ref="S48:S50"/>
    <mergeCell ref="T48:T50"/>
    <mergeCell ref="U48:U50"/>
    <mergeCell ref="B51:D62"/>
    <mergeCell ref="F51:F54"/>
    <mergeCell ref="K51:K54"/>
    <mergeCell ref="L51:L54"/>
    <mergeCell ref="M51:M54"/>
    <mergeCell ref="N51:N54"/>
    <mergeCell ref="O51:O54"/>
    <mergeCell ref="P51:P54"/>
    <mergeCell ref="Q51:Q54"/>
    <mergeCell ref="R51:R54"/>
    <mergeCell ref="S51:S54"/>
    <mergeCell ref="T51:T54"/>
    <mergeCell ref="U51:U54"/>
    <mergeCell ref="F55:F58"/>
    <mergeCell ref="K55:K58"/>
    <mergeCell ref="L55:L58"/>
    <mergeCell ref="M55:M58"/>
    <mergeCell ref="N55:N58"/>
    <mergeCell ref="U55:U58"/>
    <mergeCell ref="F59:F62"/>
    <mergeCell ref="K59:K62"/>
    <mergeCell ref="L59:L62"/>
    <mergeCell ref="M59:M62"/>
    <mergeCell ref="N59:N62"/>
    <mergeCell ref="O59:O62"/>
    <mergeCell ref="P59:P62"/>
    <mergeCell ref="Q59:Q62"/>
    <mergeCell ref="R59:R62"/>
    <mergeCell ref="O55:O58"/>
    <mergeCell ref="P55:P58"/>
    <mergeCell ref="Q55:Q58"/>
    <mergeCell ref="R55:R58"/>
    <mergeCell ref="S55:S58"/>
    <mergeCell ref="T55:T58"/>
    <mergeCell ref="S63:S66"/>
    <mergeCell ref="T63:T66"/>
    <mergeCell ref="U63:U66"/>
    <mergeCell ref="S59:S62"/>
    <mergeCell ref="T59:T62"/>
    <mergeCell ref="U59:U62"/>
    <mergeCell ref="B63:D74"/>
    <mergeCell ref="F63:F66"/>
    <mergeCell ref="K63:K66"/>
    <mergeCell ref="L63:L66"/>
    <mergeCell ref="M63:M66"/>
    <mergeCell ref="N63:N66"/>
    <mergeCell ref="O63:O66"/>
    <mergeCell ref="P71:P74"/>
    <mergeCell ref="Q71:Q74"/>
    <mergeCell ref="R71:R74"/>
    <mergeCell ref="S71:S74"/>
    <mergeCell ref="T71:T74"/>
    <mergeCell ref="U71:U74"/>
    <mergeCell ref="F71:F74"/>
    <mergeCell ref="K71:K74"/>
    <mergeCell ref="L71:L74"/>
    <mergeCell ref="M71:M74"/>
    <mergeCell ref="N71:N74"/>
    <mergeCell ref="O71:O74"/>
    <mergeCell ref="P75:P78"/>
    <mergeCell ref="Q75:Q78"/>
    <mergeCell ref="R75:R78"/>
    <mergeCell ref="S75:S78"/>
    <mergeCell ref="T75:T78"/>
    <mergeCell ref="U75:U78"/>
    <mergeCell ref="F75:F78"/>
    <mergeCell ref="K75:K78"/>
    <mergeCell ref="L75:L78"/>
    <mergeCell ref="M75:M78"/>
    <mergeCell ref="N75:N78"/>
    <mergeCell ref="O75:O78"/>
    <mergeCell ref="B77:D90"/>
    <mergeCell ref="F79:F82"/>
    <mergeCell ref="K79:K82"/>
    <mergeCell ref="L79:L82"/>
    <mergeCell ref="M79:M82"/>
    <mergeCell ref="N79:N82"/>
    <mergeCell ref="G79:G82"/>
    <mergeCell ref="G83:G86"/>
    <mergeCell ref="G87:G90"/>
    <mergeCell ref="F87:F90"/>
    <mergeCell ref="K87:K90"/>
    <mergeCell ref="L87:L90"/>
    <mergeCell ref="M87:M90"/>
    <mergeCell ref="N87:N90"/>
    <mergeCell ref="O87:O90"/>
    <mergeCell ref="P92:P93"/>
    <mergeCell ref="U79:U82"/>
    <mergeCell ref="F83:F86"/>
    <mergeCell ref="K83:K86"/>
    <mergeCell ref="L83:L86"/>
    <mergeCell ref="M83:M86"/>
    <mergeCell ref="N83:N86"/>
    <mergeCell ref="O83:O86"/>
    <mergeCell ref="P83:P86"/>
    <mergeCell ref="Q83:Q86"/>
    <mergeCell ref="R83:R86"/>
    <mergeCell ref="O79:O82"/>
    <mergeCell ref="P79:P82"/>
    <mergeCell ref="Q79:Q82"/>
    <mergeCell ref="R79:R82"/>
    <mergeCell ref="S79:S82"/>
    <mergeCell ref="T79:T82"/>
    <mergeCell ref="S83:S86"/>
    <mergeCell ref="T83:T86"/>
    <mergeCell ref="U83:U86"/>
    <mergeCell ref="Q63:Q66"/>
    <mergeCell ref="P87:P90"/>
    <mergeCell ref="K96:K97"/>
    <mergeCell ref="N96:N97"/>
    <mergeCell ref="P96:P97"/>
    <mergeCell ref="Q96:Q97"/>
    <mergeCell ref="R96:R97"/>
    <mergeCell ref="F47:U47"/>
    <mergeCell ref="G71:G74"/>
    <mergeCell ref="G75:G78"/>
    <mergeCell ref="R92:R93"/>
    <mergeCell ref="K94:K95"/>
    <mergeCell ref="N94:N95"/>
    <mergeCell ref="P94:P95"/>
    <mergeCell ref="Q94:Q95"/>
    <mergeCell ref="R94:R95"/>
    <mergeCell ref="Q87:Q90"/>
    <mergeCell ref="R87:R90"/>
    <mergeCell ref="S87:S90"/>
    <mergeCell ref="T87:T90"/>
    <mergeCell ref="U87:U90"/>
    <mergeCell ref="K92:K93"/>
    <mergeCell ref="N92:N93"/>
    <mergeCell ref="O92:O103"/>
    <mergeCell ref="R63:R66"/>
    <mergeCell ref="Q92:Q93"/>
    <mergeCell ref="F48:F50"/>
    <mergeCell ref="S32:U37"/>
    <mergeCell ref="S15:U24"/>
    <mergeCell ref="G51:G54"/>
    <mergeCell ref="G55:G58"/>
    <mergeCell ref="G59:G62"/>
    <mergeCell ref="G63:G66"/>
    <mergeCell ref="G67:G70"/>
    <mergeCell ref="G48:G50"/>
    <mergeCell ref="P67:P70"/>
    <mergeCell ref="Q67:Q70"/>
    <mergeCell ref="R67:R70"/>
    <mergeCell ref="S67:S70"/>
    <mergeCell ref="T67:T70"/>
    <mergeCell ref="U67:U70"/>
    <mergeCell ref="F67:F70"/>
    <mergeCell ref="K67:K70"/>
    <mergeCell ref="L67:L70"/>
    <mergeCell ref="M67:M70"/>
    <mergeCell ref="N67:N70"/>
    <mergeCell ref="O67:O70"/>
    <mergeCell ref="P63:P66"/>
  </mergeCells>
  <conditionalFormatting sqref="L51:L90">
    <cfRule type="expression" dxfId="16" priority="11">
      <formula>($K51-$L51)/$K51*100&gt;30</formula>
    </cfRule>
    <cfRule type="expression" dxfId="15" priority="12">
      <formula>($K51-$L51)/$K51*100&gt;20</formula>
    </cfRule>
    <cfRule type="expression" dxfId="14" priority="13">
      <formula>($K51-$L51)/$K51*100&gt;10</formula>
    </cfRule>
  </conditionalFormatting>
  <conditionalFormatting sqref="M51:M90">
    <cfRule type="expression" dxfId="13" priority="9">
      <formula>$L51=0</formula>
    </cfRule>
  </conditionalFormatting>
  <conditionalFormatting sqref="N51:N90">
    <cfRule type="containsErrors" dxfId="12" priority="5">
      <formula>ISERROR(N51)</formula>
    </cfRule>
  </conditionalFormatting>
  <conditionalFormatting sqref="O51:O90">
    <cfRule type="expression" dxfId="11" priority="1">
      <formula>1-(($K$42-O51))/$K$42&gt;1</formula>
    </cfRule>
    <cfRule type="expression" dxfId="10" priority="2">
      <formula>1-(($K$42-O51))/$K$42&gt;0.95</formula>
    </cfRule>
    <cfRule type="expression" dxfId="9" priority="3">
      <formula>1-(($K$42-O51))/$K$42&gt;0.9</formula>
    </cfRule>
  </conditionalFormatting>
  <conditionalFormatting sqref="Q51 P51:P90 Q55 Q59 Q63 Q67 Q71 Q75 Q79 Q83 Q87">
    <cfRule type="containsErrors" dxfId="8" priority="17">
      <formula>ISERROR(P51)</formula>
    </cfRule>
  </conditionalFormatting>
  <conditionalFormatting sqref="Q51:Q90">
    <cfRule type="cellIs" dxfId="7" priority="6" operator="greaterThan">
      <formula>1</formula>
    </cfRule>
    <cfRule type="cellIs" dxfId="6" priority="7" operator="greaterThan">
      <formula>0.95</formula>
    </cfRule>
    <cfRule type="cellIs" dxfId="5" priority="8" operator="greaterThan">
      <formula>0.9</formula>
    </cfRule>
  </conditionalFormatting>
  <conditionalFormatting sqref="R51:R90">
    <cfRule type="containsErrors" dxfId="4" priority="4">
      <formula>ISERROR(R51)</formula>
    </cfRule>
  </conditionalFormatting>
  <conditionalFormatting sqref="S51:S90">
    <cfRule type="cellIs" dxfId="3" priority="10" operator="greaterThan">
      <formula>450</formula>
    </cfRule>
    <cfRule type="cellIs" dxfId="2" priority="14" operator="greaterThan">
      <formula>400</formula>
    </cfRule>
    <cfRule type="cellIs" dxfId="1" priority="15" operator="greaterThan">
      <formula>350</formula>
    </cfRule>
    <cfRule type="expression" dxfId="0" priority="16">
      <formula>$Q$42=0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BBC3D294A6484FBAE6436DA6BABE9A" ma:contentTypeVersion="19" ma:contentTypeDescription="Create a new document." ma:contentTypeScope="" ma:versionID="c21a35e59933a47ae6186bbd5b110140">
  <xsd:schema xmlns:xsd="http://www.w3.org/2001/XMLSchema" xmlns:xs="http://www.w3.org/2001/XMLSchema" xmlns:p="http://schemas.microsoft.com/office/2006/metadata/properties" xmlns:ns2="28854084-c380-4fdd-afb2-8c5ded4442fa" xmlns:ns3="3db2e196-565f-4a28-a9ca-9cda0929e0a2" targetNamespace="http://schemas.microsoft.com/office/2006/metadata/properties" ma:root="true" ma:fieldsID="4157cd11cf9a8605686f5e390ce61d2d" ns2:_="" ns3:_="">
    <xsd:import namespace="28854084-c380-4fdd-afb2-8c5ded4442fa"/>
    <xsd:import namespace="3db2e196-565f-4a28-a9ca-9cda0929e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54084-c380-4fdd-afb2-8c5ded444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d27e26-2211-42b4-aab9-a665e96683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2e196-565f-4a28-a9ca-9cda0929e0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6d17b4f-4c01-4731-8d8e-144b8cfc8f97}" ma:internalName="TaxCatchAll" ma:showField="CatchAllData" ma:web="3db2e196-565f-4a28-a9ca-9cda0929e0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854084-c380-4fdd-afb2-8c5ded4442fa">
      <Terms xmlns="http://schemas.microsoft.com/office/infopath/2007/PartnerControls"/>
    </lcf76f155ced4ddcb4097134ff3c332f>
    <TaxCatchAll xmlns="3db2e196-565f-4a28-a9ca-9cda0929e0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095370-9C3F-4ADF-8B06-EC7BC39A68D8}"/>
</file>

<file path=customXml/itemProps2.xml><?xml version="1.0" encoding="utf-8"?>
<ds:datastoreItem xmlns:ds="http://schemas.openxmlformats.org/officeDocument/2006/customXml" ds:itemID="{A16AE671-E741-430B-AC83-0F4B6EDA7E6D}"/>
</file>

<file path=customXml/itemProps3.xml><?xml version="1.0" encoding="utf-8"?>
<ds:datastoreItem xmlns:ds="http://schemas.openxmlformats.org/officeDocument/2006/customXml" ds:itemID="{A16FBB56-F3F3-4D97-948E-73846A684953}"/>
</file>

<file path=docMetadata/LabelInfo.xml><?xml version="1.0" encoding="utf-8"?>
<clbl:labelList xmlns:clbl="http://schemas.microsoft.com/office/2020/mipLabelMetadata">
  <clbl:label id="{cee79107-9099-4b15-b44a-c6a7311443a3}" enabled="0" method="" siteId="{cee79107-9099-4b15-b44a-c6a7311443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Genus plc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Chock Booher</dc:creator>
  <cp:keywords/>
  <dc:description/>
  <cp:lastModifiedBy/>
  <cp:revision/>
  <dcterms:created xsi:type="dcterms:W3CDTF">2026-05-14T20:24:04Z</dcterms:created>
  <dcterms:modified xsi:type="dcterms:W3CDTF">2026-05-29T19:04:27Z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0x0101001CBBC3D294A6484FBAE6436DA6BABE9A</vt:lpwstr>
  </property>
  <property fmtid="{D5CDD505-2E9C-101B-9397-08002B2CF9AE}" pid="3" name="MediaServiceImageTags">
    <vt:lpwstr/>
  </property>
</Properties>
</file>